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vin\Desktop\Bank Statements\"/>
    </mc:Choice>
  </mc:AlternateContent>
  <xr:revisionPtr revIDLastSave="0" documentId="8_{65400AB9-EC83-4033-A27A-2FE5DE7856C3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User Guide" sheetId="6" r:id="rId1"/>
    <sheet name="Bus - TEMPLATE" sheetId="10" state="veryHidden" r:id="rId2"/>
    <sheet name="Business Bank Stmt Analysis" sheetId="11" r:id="rId3"/>
    <sheet name="Personal - TEMPLATE" sheetId="9" state="veryHidden" r:id="rId4"/>
    <sheet name="Per-Comingle Bank Stmt Analysis" sheetId="12" r:id="rId5"/>
    <sheet name="Lookup" sheetId="2" state="veryHidden" r:id="rId6"/>
  </sheets>
  <definedNames>
    <definedName name="ExpenseRatio1">Lookup!$I$3</definedName>
    <definedName name="ExpenseRatio2">Lookup!$I$4</definedName>
    <definedName name="ExpenseRatio3">Lookup!$I$5</definedName>
    <definedName name="ExpenseRatio4">Lookup!$I$6:$L$6</definedName>
    <definedName name="_xlnm.Print_Area" localSheetId="1">'Bus - TEMPLATE'!$B$1:$M$82</definedName>
    <definedName name="_xlnm.Print_Area" localSheetId="2">'Business Bank Stmt Analysis'!$B$1:$M$82</definedName>
    <definedName name="_xlnm.Print_Area" localSheetId="4">'Per-Comingle Bank Stmt Analysis'!$B$1:$N$72</definedName>
    <definedName name="_xlnm.Print_Area" localSheetId="3">'Personal - TEMPLATE'!$B$1:$N$72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2" l="1"/>
  <c r="C36" i="12" s="1"/>
  <c r="B35" i="12"/>
  <c r="E23" i="12"/>
  <c r="E22" i="12" s="1"/>
  <c r="F20" i="12"/>
  <c r="E20" i="12"/>
  <c r="F19" i="12"/>
  <c r="E19" i="12"/>
  <c r="F18" i="12"/>
  <c r="E18" i="12"/>
  <c r="M14" i="12"/>
  <c r="I14" i="12"/>
  <c r="M9" i="12"/>
  <c r="I9" i="12"/>
  <c r="M8" i="12"/>
  <c r="I8" i="12"/>
  <c r="G8" i="12"/>
  <c r="D12" i="12" s="1"/>
  <c r="K59" i="11"/>
  <c r="J59" i="11"/>
  <c r="G59" i="11"/>
  <c r="F59" i="11"/>
  <c r="H58" i="11"/>
  <c r="B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B46" i="11"/>
  <c r="H45" i="11"/>
  <c r="H44" i="11"/>
  <c r="H43" i="11"/>
  <c r="H42" i="11"/>
  <c r="H41" i="11"/>
  <c r="H40" i="11"/>
  <c r="H39" i="11"/>
  <c r="H38" i="11"/>
  <c r="H37" i="11"/>
  <c r="H36" i="11"/>
  <c r="E25" i="11" s="1"/>
  <c r="F25" i="11" s="1"/>
  <c r="E29" i="11" s="1"/>
  <c r="C36" i="11"/>
  <c r="C37" i="11" s="1"/>
  <c r="H35" i="11"/>
  <c r="C35" i="11"/>
  <c r="B35" i="11"/>
  <c r="B47" i="11" s="1"/>
  <c r="H34" i="11"/>
  <c r="H59" i="11" s="1"/>
  <c r="I9" i="11" s="1"/>
  <c r="E30" i="11"/>
  <c r="F27" i="11"/>
  <c r="E27" i="11"/>
  <c r="F26" i="11"/>
  <c r="E26" i="11"/>
  <c r="M14" i="11"/>
  <c r="I14" i="11"/>
  <c r="M9" i="11"/>
  <c r="M8" i="11"/>
  <c r="I8" i="11"/>
  <c r="G8" i="11"/>
  <c r="I12" i="11" s="1"/>
  <c r="E23" i="9"/>
  <c r="I19" i="10"/>
  <c r="I19" i="9"/>
  <c r="M14" i="10"/>
  <c r="M14" i="9"/>
  <c r="I14" i="9"/>
  <c r="I14" i="10"/>
  <c r="E30" i="10"/>
  <c r="M9" i="9"/>
  <c r="M8" i="9"/>
  <c r="M8" i="10"/>
  <c r="C38" i="11" l="1"/>
  <c r="I11" i="11"/>
  <c r="I15" i="11" s="1"/>
  <c r="C37" i="12"/>
  <c r="B36" i="12"/>
  <c r="M12" i="11"/>
  <c r="M11" i="11" s="1"/>
  <c r="M15" i="11" s="1"/>
  <c r="I12" i="12"/>
  <c r="I11" i="12" s="1"/>
  <c r="I15" i="12" s="1"/>
  <c r="I16" i="12" s="1"/>
  <c r="B11" i="11"/>
  <c r="B13" i="11"/>
  <c r="I16" i="11"/>
  <c r="M12" i="12"/>
  <c r="M11" i="12" s="1"/>
  <c r="M15" i="12" s="1"/>
  <c r="M16" i="12" s="1"/>
  <c r="D11" i="11"/>
  <c r="D13" i="11"/>
  <c r="M16" i="11"/>
  <c r="B11" i="12"/>
  <c r="B13" i="12"/>
  <c r="I19" i="12"/>
  <c r="B12" i="11"/>
  <c r="I13" i="11"/>
  <c r="I17" i="11"/>
  <c r="B36" i="11"/>
  <c r="B48" i="11" s="1"/>
  <c r="D11" i="12"/>
  <c r="D13" i="12"/>
  <c r="M13" i="11"/>
  <c r="M17" i="11"/>
  <c r="I13" i="12"/>
  <c r="I17" i="12"/>
  <c r="M13" i="12"/>
  <c r="M17" i="12"/>
  <c r="B12" i="12"/>
  <c r="I22" i="12"/>
  <c r="I19" i="11"/>
  <c r="D12" i="11"/>
  <c r="I22" i="11"/>
  <c r="G8" i="9"/>
  <c r="G8" i="10"/>
  <c r="I8" i="9"/>
  <c r="I9" i="9"/>
  <c r="E19" i="9"/>
  <c r="F19" i="9" s="1"/>
  <c r="K59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E26" i="10"/>
  <c r="F26" i="10" s="1"/>
  <c r="E27" i="10"/>
  <c r="F27" i="10" s="1"/>
  <c r="E18" i="9"/>
  <c r="F18" i="9" s="1"/>
  <c r="J59" i="10"/>
  <c r="G59" i="10"/>
  <c r="F59" i="10"/>
  <c r="I8" i="10" s="1"/>
  <c r="B46" i="10"/>
  <c r="B58" i="10" s="1"/>
  <c r="C35" i="10"/>
  <c r="B35" i="10" s="1"/>
  <c r="B47" i="10" s="1"/>
  <c r="E20" i="9"/>
  <c r="F20" i="9" s="1"/>
  <c r="C35" i="9"/>
  <c r="C36" i="9" s="1"/>
  <c r="C4" i="2"/>
  <c r="C5" i="2" s="1"/>
  <c r="C6" i="2" s="1"/>
  <c r="C7" i="2" s="1"/>
  <c r="C38" i="12" l="1"/>
  <c r="B37" i="12"/>
  <c r="C39" i="11"/>
  <c r="B37" i="11"/>
  <c r="B49" i="11" s="1"/>
  <c r="M13" i="9"/>
  <c r="M12" i="9"/>
  <c r="M11" i="9" s="1"/>
  <c r="M15" i="9" s="1"/>
  <c r="M16" i="9" s="1"/>
  <c r="M17" i="9"/>
  <c r="B35" i="9"/>
  <c r="B36" i="9" s="1"/>
  <c r="M9" i="10"/>
  <c r="M12" i="10" s="1"/>
  <c r="M11" i="10" s="1"/>
  <c r="M15" i="10" s="1"/>
  <c r="M16" i="10" s="1"/>
  <c r="I13" i="10"/>
  <c r="M17" i="10"/>
  <c r="M13" i="10"/>
  <c r="E25" i="10"/>
  <c r="F25" i="10" s="1"/>
  <c r="E29" i="10" s="1"/>
  <c r="H59" i="10"/>
  <c r="I9" i="10" s="1"/>
  <c r="I12" i="10" s="1"/>
  <c r="I11" i="10" s="1"/>
  <c r="I15" i="10" s="1"/>
  <c r="I16" i="10" s="1"/>
  <c r="C36" i="10"/>
  <c r="B36" i="10" s="1"/>
  <c r="B48" i="10" s="1"/>
  <c r="E22" i="9"/>
  <c r="C37" i="9"/>
  <c r="B12" i="10"/>
  <c r="D12" i="10"/>
  <c r="B13" i="10"/>
  <c r="B11" i="9"/>
  <c r="D11" i="9"/>
  <c r="D13" i="9"/>
  <c r="B11" i="10"/>
  <c r="B12" i="9"/>
  <c r="D11" i="10"/>
  <c r="D12" i="9"/>
  <c r="I17" i="10"/>
  <c r="I22" i="10" s="1"/>
  <c r="B13" i="9"/>
  <c r="I17" i="9"/>
  <c r="I22" i="9" s="1"/>
  <c r="D13" i="10"/>
  <c r="I13" i="9"/>
  <c r="I12" i="9"/>
  <c r="I11" i="9" s="1"/>
  <c r="I15" i="9" s="1"/>
  <c r="I16" i="9" s="1"/>
  <c r="B38" i="11" l="1"/>
  <c r="B50" i="11" s="1"/>
  <c r="B39" i="11"/>
  <c r="B51" i="11" s="1"/>
  <c r="C40" i="11"/>
  <c r="B38" i="12"/>
  <c r="C39" i="12"/>
  <c r="C37" i="10"/>
  <c r="C38" i="10" s="1"/>
  <c r="C38" i="9"/>
  <c r="B37" i="9"/>
  <c r="C40" i="12" l="1"/>
  <c r="B39" i="12"/>
  <c r="B40" i="11"/>
  <c r="B52" i="11" s="1"/>
  <c r="C41" i="11"/>
  <c r="B37" i="10"/>
  <c r="B49" i="10" s="1"/>
  <c r="B38" i="9"/>
  <c r="C39" i="9"/>
  <c r="C39" i="10"/>
  <c r="C42" i="11" l="1"/>
  <c r="B41" i="11"/>
  <c r="B53" i="11" s="1"/>
  <c r="C41" i="12"/>
  <c r="B40" i="12"/>
  <c r="B38" i="10"/>
  <c r="B50" i="10" s="1"/>
  <c r="B39" i="9"/>
  <c r="C40" i="9"/>
  <c r="C40" i="10"/>
  <c r="B39" i="10"/>
  <c r="B51" i="10" s="1"/>
  <c r="C42" i="12" l="1"/>
  <c r="B41" i="12"/>
  <c r="B42" i="11"/>
  <c r="B54" i="11" s="1"/>
  <c r="C43" i="11"/>
  <c r="B40" i="9"/>
  <c r="C41" i="9"/>
  <c r="B40" i="10"/>
  <c r="B52" i="10" s="1"/>
  <c r="C41" i="10"/>
  <c r="C44" i="11" l="1"/>
  <c r="B43" i="11"/>
  <c r="B55" i="11" s="1"/>
  <c r="B42" i="12"/>
  <c r="C43" i="12"/>
  <c r="C42" i="10"/>
  <c r="B41" i="10"/>
  <c r="B53" i="10" s="1"/>
  <c r="B41" i="9"/>
  <c r="C42" i="9"/>
  <c r="C44" i="12" l="1"/>
  <c r="B43" i="12"/>
  <c r="C45" i="11"/>
  <c r="B44" i="11"/>
  <c r="B56" i="11" s="1"/>
  <c r="C43" i="10"/>
  <c r="B42" i="10"/>
  <c r="B54" i="10" s="1"/>
  <c r="C43" i="9"/>
  <c r="B42" i="9"/>
  <c r="B45" i="11" l="1"/>
  <c r="B57" i="11" s="1"/>
  <c r="C46" i="1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45" i="12"/>
  <c r="B44" i="12"/>
  <c r="C44" i="10"/>
  <c r="B43" i="10"/>
  <c r="B55" i="10" s="1"/>
  <c r="C44" i="9"/>
  <c r="B43" i="9"/>
  <c r="C46" i="12" l="1"/>
  <c r="B45" i="12"/>
  <c r="B44" i="9"/>
  <c r="C45" i="9"/>
  <c r="C45" i="10"/>
  <c r="B44" i="10"/>
  <c r="B56" i="10" s="1"/>
  <c r="B46" i="12" l="1"/>
  <c r="C47" i="12"/>
  <c r="B45" i="10"/>
  <c r="B57" i="10" s="1"/>
  <c r="C46" i="10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46" i="9"/>
  <c r="B45" i="9"/>
  <c r="C48" i="12" l="1"/>
  <c r="B47" i="12"/>
  <c r="B46" i="9"/>
  <c r="C47" i="9"/>
  <c r="C49" i="12" l="1"/>
  <c r="B48" i="12"/>
  <c r="C48" i="9"/>
  <c r="B47" i="9"/>
  <c r="C50" i="12" l="1"/>
  <c r="B49" i="12"/>
  <c r="B48" i="9"/>
  <c r="C49" i="9"/>
  <c r="B50" i="12" l="1"/>
  <c r="C51" i="12"/>
  <c r="C50" i="9"/>
  <c r="B49" i="9"/>
  <c r="C52" i="12" l="1"/>
  <c r="B51" i="12"/>
  <c r="C51" i="9"/>
  <c r="B50" i="9"/>
  <c r="C53" i="12" l="1"/>
  <c r="B52" i="12"/>
  <c r="C52" i="9"/>
  <c r="B51" i="9"/>
  <c r="C54" i="12" l="1"/>
  <c r="B53" i="12"/>
  <c r="B52" i="9"/>
  <c r="C53" i="9"/>
  <c r="B54" i="12" l="1"/>
  <c r="C55" i="12"/>
  <c r="C54" i="9"/>
  <c r="B53" i="9"/>
  <c r="C56" i="12" l="1"/>
  <c r="B55" i="12"/>
  <c r="C55" i="9"/>
  <c r="B54" i="9"/>
  <c r="C57" i="12" l="1"/>
  <c r="B56" i="12"/>
  <c r="C56" i="9"/>
  <c r="B55" i="9"/>
  <c r="C58" i="12" l="1"/>
  <c r="B58" i="12" s="1"/>
  <c r="B57" i="12"/>
  <c r="C57" i="9"/>
  <c r="B56" i="9"/>
  <c r="C58" i="9" l="1"/>
  <c r="B57" i="9"/>
  <c r="B58" i="9" l="1"/>
</calcChain>
</file>

<file path=xl/sharedStrings.xml><?xml version="1.0" encoding="utf-8"?>
<sst xmlns="http://schemas.openxmlformats.org/spreadsheetml/2006/main" count="491" uniqueCount="130">
  <si>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</si>
  <si>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</si>
  <si>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</si>
  <si>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</si>
  <si>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</si>
  <si>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</si>
  <si>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</si>
  <si>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</si>
  <si>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</si>
  <si>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</si>
  <si>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</si>
  <si>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</si>
  <si>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</si>
  <si>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TOTAL</t>
  </si>
  <si>
    <t>YEAR</t>
  </si>
  <si>
    <t>Borrower:</t>
  </si>
  <si>
    <t>Broker/Company:</t>
  </si>
  <si>
    <t>Loan Officer:</t>
  </si>
  <si>
    <t>INCOME ANALYSIS</t>
  </si>
  <si>
    <t>Months Reviewed</t>
  </si>
  <si>
    <t>Financial Institution:</t>
  </si>
  <si>
    <t>Account Number:</t>
  </si>
  <si>
    <t>Underwriter (Internal Only):</t>
  </si>
  <si>
    <t>AMOUNT</t>
  </si>
  <si>
    <t>DESCRIPTION</t>
  </si>
  <si>
    <t>DEPOSITS TO BE EXCLUDED</t>
  </si>
  <si>
    <t>GROSS DEPOSITS</t>
  </si>
  <si>
    <t>Total Of Gross Deposits</t>
  </si>
  <si>
    <t>Total Net Deposits</t>
  </si>
  <si>
    <t>Notes</t>
  </si>
  <si>
    <t>Borrower Details:</t>
  </si>
  <si>
    <t>Calculated Field</t>
  </si>
  <si>
    <t>The below fields are required inputs from the user:</t>
  </si>
  <si>
    <t>Dates for all other deposits will automatically be calculated.</t>
  </si>
  <si>
    <t>Please refer to the User Guide tab for any questions.</t>
  </si>
  <si>
    <t>Results and Calculated Fields</t>
  </si>
  <si>
    <t>Results from user inputs will be provided in the following cells:</t>
  </si>
  <si>
    <t>User Input Fields</t>
  </si>
  <si>
    <t>Setting the date for Gross Deposits</t>
  </si>
  <si>
    <t>Final Results will be provided here:</t>
  </si>
  <si>
    <t>Select a year from the dropdown menu located in the upper-leftmost year.</t>
  </si>
  <si>
    <t>Select a month from the dropdown menu located in the upper-leftmost month.</t>
  </si>
  <si>
    <t>Under Income Analysis:</t>
  </si>
  <si>
    <t>Under Borrower Details:</t>
  </si>
  <si>
    <t>Under Deposits to be Excluded:</t>
  </si>
  <si>
    <t>Any gross deposits applicable during each respective month/year.</t>
  </si>
  <si>
    <t># NSFs</t>
  </si>
  <si>
    <t>OPENING BALANCE</t>
  </si>
  <si>
    <t>ENDING BALANCE</t>
  </si>
  <si>
    <t>Comments</t>
  </si>
  <si>
    <t>REASON FOR DEDUCTION</t>
  </si>
  <si>
    <t>MONTHLY NET DEPOSITS</t>
  </si>
  <si>
    <t>INCOME ANALYSIS METHOD</t>
  </si>
  <si>
    <t>USER INPUTS</t>
  </si>
  <si>
    <t>Total Net Expenses</t>
  </si>
  <si>
    <t>Monthly Net Income</t>
  </si>
  <si>
    <t>Minimum Monthly Net Income</t>
  </si>
  <si>
    <t>Net Deposits/Gross Receipts</t>
  </si>
  <si>
    <t>Under Income Analysis Method:</t>
  </si>
  <si>
    <t>Use the dropdown menu to select one of the following options:</t>
  </si>
  <si>
    <t>Each selection will display the required fields necessary for the calculations.</t>
  </si>
  <si>
    <t>Under Gross Deposits:</t>
  </si>
  <si>
    <t>Any deposits to be excluded during each respective month/year.</t>
  </si>
  <si>
    <t>Results for each field will vary. This is determined by the Income Analysis Method selected by the user.</t>
  </si>
  <si>
    <t>Please contact us for any questions regarding exceptions.</t>
  </si>
  <si>
    <t>Net Income</t>
  </si>
  <si>
    <t>Total Expenses</t>
  </si>
  <si>
    <t>Monthly Expense Ratio Earnings</t>
  </si>
  <si>
    <t>Percentage of Ownership:</t>
  </si>
  <si>
    <t>Does the business sell goods or offer services:</t>
  </si>
  <si>
    <t>Does the business pay employees/contractors:</t>
  </si>
  <si>
    <t>Does the business rent space:</t>
  </si>
  <si>
    <t>Annual Sales:</t>
  </si>
  <si>
    <t>Total Number of Employees:</t>
  </si>
  <si>
    <t>Yes</t>
  </si>
  <si>
    <t>No</t>
  </si>
  <si>
    <t>End of Most Recent Statement:</t>
  </si>
  <si>
    <t>Business/Entity Name:</t>
  </si>
  <si>
    <t>Business Information</t>
  </si>
  <si>
    <t>Under Business Information:</t>
  </si>
  <si>
    <t>Please also describe the business and comment why the expense ratio is reasonable.</t>
  </si>
  <si>
    <t>Months to Review</t>
  </si>
  <si>
    <t>12 Months</t>
  </si>
  <si>
    <t>24 Months</t>
  </si>
  <si>
    <t>CPA Compiled P&amp;L Statement</t>
  </si>
  <si>
    <t>NSF/BUSINESS QUALIFICATION:</t>
  </si>
  <si>
    <t>DEPOSIT QUALIFICATION:</t>
  </si>
  <si>
    <t>MONTHLY GROSS DEPOSITS</t>
  </si>
  <si>
    <t>Results</t>
  </si>
  <si>
    <t>AVERAGE</t>
  </si>
  <si>
    <t>Total Income over most recent 12 months:</t>
  </si>
  <si>
    <t>Total Income over last 24 months:</t>
  </si>
  <si>
    <t>Max Income allowed:</t>
  </si>
  <si>
    <t>PERSONAL QUALIFYING INCOME</t>
  </si>
  <si>
    <t>YEAR OVER YEAR COMPARISON</t>
  </si>
  <si>
    <t>Please exclude any transfers from Personal/Savings Accounts, W2 Deposits, Large undocumented deposits.</t>
  </si>
  <si>
    <t>Business Expense Statement Letter</t>
  </si>
  <si>
    <t>Third Party P&amp;L Statement</t>
  </si>
  <si>
    <t>Borrower</t>
  </si>
  <si>
    <t>Financial Institution</t>
  </si>
  <si>
    <t>Account Number</t>
  </si>
  <si>
    <t>Broker/Company</t>
  </si>
  <si>
    <t>Loan Officer</t>
  </si>
  <si>
    <t>Under the Monthly Gross Deposit Columns:</t>
  </si>
  <si>
    <t>The gross deposits applicable during each respective month/year.</t>
  </si>
  <si>
    <t>Any deposits to be excluded from each applicable period.</t>
  </si>
  <si>
    <t>Setting the date for Gross Deposits (Loan Officer Tab)</t>
  </si>
  <si>
    <t>Setting the Review Period (Loan Officer Tab)</t>
  </si>
  <si>
    <t>Select 12 Months or 24 Months from the dropdown menu in the upper left corner.</t>
  </si>
  <si>
    <t>If the user has selected: Borrower Prepared P&amp;L Statement:</t>
  </si>
  <si>
    <t>A business license or a letter from the business's tax professional certifying two years of self-employment in same line of business. 
P&amp;L Sales/Revenue must be supported by the provided bank statements. Total deposits per bank statements, minus any inconsistent deposits, must be greater than, or no more than, 10% below revenue reflected on P&amp;L.  The bank statements and P&amp;L must cover the same time period.  Qualifying income is the lower of (a) the Net Income indicated on the P&amp;L divided by 24 or 12, (b) total deposits per bank statements, minus any inconsistent deposits, divided by 24 or 12, or (c) the income indicated on the initial 1003.</t>
  </si>
  <si>
    <t>70% Fixed Expense Ratio</t>
  </si>
  <si>
    <t>Fixed Expense Ratio</t>
  </si>
  <si>
    <t>Expense Ratio</t>
  </si>
  <si>
    <t>Most recent 12 or 24 months of PERSONAL bank statements; PLUS most recent 2 months of BUSINESS bank statements required</t>
  </si>
  <si>
    <t>NEWFI WHOLESALE BUSINESS BANK STATEMENT WORKSHEET USER GUIDE</t>
  </si>
  <si>
    <t>NEWFI WHOLESALE PERSONAL BANK STATEMENT WORKSHEET USER GUIDE</t>
  </si>
  <si>
    <t>NEWFI WHOLESALE PERSONAL BANK STATEMENT WORKSHEET</t>
  </si>
  <si>
    <t>NEWFI WHOLESALE BUSINESS BANK STATEMENT WORKSHEET</t>
  </si>
  <si>
    <t>See Newfi Matrices for acceptable grade, FICO, LTV, and DTI combinations.</t>
  </si>
  <si>
    <t>Date Last Updated:  October 15, 2020</t>
  </si>
  <si>
    <t>SUSPICIOUS ACTIVITY</t>
  </si>
  <si>
    <t>ExpenseRatio1</t>
  </si>
  <si>
    <t>ExpenseRatio2</t>
  </si>
  <si>
    <t>ExpenseRatio3</t>
  </si>
  <si>
    <t>ExpenseRatio4</t>
  </si>
  <si>
    <t>No Expense factor or Ownership</t>
  </si>
  <si>
    <t>ExpenseRatio5</t>
  </si>
  <si>
    <t>Split Day</t>
  </si>
  <si>
    <t>SME Reviewed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</si>
</sst>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sz val="11"/>
      <name val="Tw Cen MT"/>
      <family val="2"/>
    </font>
    <font>
      <b/>
      <sz val="11"/>
      <color rgb="FFFFFFFF"/>
      <name val="Tw Cen MT"/>
      <family val="2"/>
    </font>
    <font>
      <b/>
      <sz val="16"/>
      <color theme="1"/>
      <name val="Tw Cen MT"/>
      <family val="2"/>
    </font>
    <font>
      <sz val="11"/>
      <color rgb="FFFF0000"/>
      <name val="Tw Cen MT"/>
      <family val="2"/>
    </font>
    <font>
      <sz val="11"/>
      <color theme="0"/>
      <name val="Tw Cen MT"/>
      <family val="2"/>
    </font>
    <font>
      <b/>
      <sz val="11"/>
      <name val="Tw Cen MT"/>
      <family val="2"/>
    </font>
    <font>
      <b/>
      <sz val="16"/>
      <name val="Tw Cen MT"/>
      <family val="2"/>
    </font>
    <font>
      <b/>
      <sz val="11"/>
      <color theme="0"/>
      <name val="Tw Cen MT"/>
      <family val="2"/>
    </font>
    <font>
      <i/>
      <sz val="10"/>
      <name val="Tw Cen MT"/>
      <family val="2"/>
    </font>
    <font>
      <b/>
      <sz val="11"/>
      <color rgb="FFFF0000"/>
      <name val="Tw Cen MT"/>
      <family val="2"/>
    </font>
    <font>
      <sz val="8"/>
      <name val="Calibri"/>
      <family val="2"/>
      <scheme val="minor"/>
    </font>
    <font>
      <sz val="12"/>
      <color theme="1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1B4B8C"/>
        <bgColor indexed="64"/>
      </patternFill>
    </fill>
    <fill>
      <patternFill patternType="solid">
        <fgColor rgb="FFF37323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2" fillId="0" borderId="7" xfId="0" applyFont="1" applyFill="1" applyBorder="1"/>
    <xf numFmtId="0" fontId="3" fillId="0" borderId="3" xfId="0" applyFont="1" applyFill="1" applyBorder="1"/>
    <xf numFmtId="0" fontId="3" fillId="0" borderId="7" xfId="0" applyFont="1" applyBorder="1"/>
    <xf numFmtId="0" fontId="3" fillId="0" borderId="0" xfId="0" applyFont="1" applyBorder="1"/>
    <xf numFmtId="0" fontId="3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4" xfId="0" applyFont="1" applyFill="1" applyBorder="1"/>
    <xf numFmtId="44" fontId="6" fillId="0" borderId="0" xfId="1" applyFont="1" applyFill="1" applyBorder="1" applyAlignment="1"/>
    <xf numFmtId="0" fontId="3" fillId="0" borderId="3" xfId="0" applyFont="1" applyBorder="1"/>
    <xf numFmtId="0" fontId="3" fillId="0" borderId="0" xfId="0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7" fontId="2" fillId="0" borderId="0" xfId="1" applyNumberFormat="1" applyFont="1" applyFill="1" applyBorder="1" applyAlignment="1" applyProtection="1">
      <alignment horizontal="right"/>
      <protection locked="0"/>
    </xf>
    <xf numFmtId="7" fontId="2" fillId="0" borderId="0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12" xfId="1" applyNumberFormat="1" applyFont="1" applyFill="1" applyBorder="1" applyAlignment="1" applyProtection="1">
      <alignment horizontal="right"/>
      <protection locked="0"/>
    </xf>
    <xf numFmtId="164" fontId="2" fillId="0" borderId="12" xfId="1" applyNumberFormat="1" applyFont="1" applyFill="1" applyBorder="1" applyProtection="1">
      <protection locked="0"/>
    </xf>
    <xf numFmtId="164" fontId="4" fillId="0" borderId="12" xfId="1" applyNumberFormat="1" applyFont="1" applyFill="1" applyBorder="1" applyAlignment="1" applyProtection="1">
      <alignment horizontal="right"/>
    </xf>
    <xf numFmtId="164" fontId="4" fillId="0" borderId="12" xfId="1" applyNumberFormat="1" applyFont="1" applyFill="1" applyBorder="1" applyProtection="1"/>
    <xf numFmtId="1" fontId="4" fillId="0" borderId="12" xfId="1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Protection="1">
      <protection locked="0"/>
    </xf>
    <xf numFmtId="10" fontId="2" fillId="0" borderId="0" xfId="2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Protection="1">
      <protection locked="0"/>
    </xf>
    <xf numFmtId="164" fontId="4" fillId="0" borderId="12" xfId="0" applyNumberFormat="1" applyFont="1" applyFill="1" applyBorder="1" applyProtection="1">
      <protection hidden="1"/>
    </xf>
    <xf numFmtId="10" fontId="4" fillId="0" borderId="12" xfId="2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Protection="1"/>
    <xf numFmtId="0" fontId="2" fillId="0" borderId="12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/>
    <xf numFmtId="0" fontId="3" fillId="0" borderId="10" xfId="0" applyFont="1" applyBorder="1"/>
    <xf numFmtId="0" fontId="3" fillId="0" borderId="4" xfId="0" applyFont="1" applyBorder="1"/>
    <xf numFmtId="2" fontId="7" fillId="0" borderId="0" xfId="0" applyNumberFormat="1" applyFont="1" applyFill="1" applyBorder="1" applyProtection="1">
      <protection locked="0"/>
    </xf>
    <xf numFmtId="44" fontId="2" fillId="0" borderId="0" xfId="1" applyFont="1" applyFill="1" applyBorder="1" applyAlignment="1" applyProtection="1">
      <protection locked="0"/>
    </xf>
    <xf numFmtId="2" fontId="2" fillId="0" borderId="0" xfId="1" applyNumberFormat="1" applyFont="1" applyFill="1" applyBorder="1" applyAlignment="1" applyProtection="1">
      <protection locked="0"/>
    </xf>
    <xf numFmtId="10" fontId="4" fillId="0" borderId="0" xfId="2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 wrapText="1"/>
      <protection hidden="1"/>
    </xf>
    <xf numFmtId="10" fontId="8" fillId="0" borderId="0" xfId="2" applyNumberFormat="1" applyFont="1" applyFill="1" applyBorder="1" applyAlignment="1" applyProtection="1">
      <alignment vertical="center" wrapText="1"/>
      <protection locked="0"/>
    </xf>
    <xf numFmtId="44" fontId="6" fillId="0" borderId="0" xfId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locked="0"/>
    </xf>
    <xf numFmtId="44" fontId="4" fillId="0" borderId="0" xfId="1" applyFon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left"/>
      <protection locked="0"/>
    </xf>
    <xf numFmtId="164" fontId="4" fillId="0" borderId="12" xfId="3" applyNumberFormat="1" applyFont="1" applyFill="1" applyBorder="1" applyAlignment="1" applyProtection="1">
      <alignment horizontal="center"/>
      <protection locked="0"/>
    </xf>
    <xf numFmtId="164" fontId="4" fillId="0" borderId="12" xfId="3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3" fontId="4" fillId="0" borderId="0" xfId="3" applyFont="1" applyFill="1" applyBorder="1" applyAlignment="1" applyProtection="1">
      <alignment horizontal="center"/>
      <protection locked="0"/>
    </xf>
    <xf numFmtId="43" fontId="4" fillId="0" borderId="0" xfId="3" applyFont="1" applyFill="1" applyBorder="1" applyProtection="1">
      <protection locked="0"/>
    </xf>
    <xf numFmtId="44" fontId="9" fillId="0" borderId="0" xfId="1" applyFont="1" applyFill="1" applyBorder="1" applyAlignment="1" applyProtection="1">
      <alignment horizontal="center"/>
      <protection locked="0"/>
    </xf>
    <xf numFmtId="44" fontId="4" fillId="0" borderId="12" xfId="1" applyFont="1" applyFill="1" applyBorder="1" applyAlignment="1" applyProtection="1">
      <alignment horizontal="center"/>
    </xf>
    <xf numFmtId="8" fontId="9" fillId="0" borderId="0" xfId="1" applyNumberFormat="1" applyFont="1" applyFill="1" applyBorder="1" applyAlignment="1" applyProtection="1">
      <protection locked="0"/>
    </xf>
    <xf numFmtId="10" fontId="9" fillId="0" borderId="0" xfId="2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quotePrefix="1" applyFont="1" applyFill="1" applyBorder="1" applyAlignment="1" applyProtection="1">
      <protection locked="0"/>
    </xf>
    <xf numFmtId="0" fontId="10" fillId="0" borderId="0" xfId="0" applyFont="1" applyFill="1" applyBorder="1" applyAlignment="1" applyProtection="1"/>
    <xf numFmtId="43" fontId="4" fillId="0" borderId="12" xfId="3" applyFont="1" applyFill="1" applyBorder="1" applyProtection="1">
      <protection locked="0"/>
    </xf>
    <xf numFmtId="43" fontId="4" fillId="0" borderId="12" xfId="3" applyFont="1" applyFill="1" applyBorder="1" applyAlignment="1" applyProtection="1">
      <alignment horizontal="center"/>
    </xf>
    <xf numFmtId="44" fontId="9" fillId="0" borderId="12" xfId="1" applyFont="1" applyFill="1" applyBorder="1" applyAlignment="1" applyProtection="1">
      <alignment horizontal="center"/>
    </xf>
    <xf numFmtId="0" fontId="3" fillId="0" borderId="8" xfId="0" applyFont="1" applyFill="1" applyBorder="1"/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7" fillId="0" borderId="0" xfId="0" applyFont="1" applyFill="1" applyBorder="1" applyProtection="1">
      <protection locked="0"/>
    </xf>
    <xf numFmtId="44" fontId="13" fillId="0" borderId="0" xfId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9" fontId="0" fillId="0" borderId="0" xfId="0" applyNumberFormat="1"/>
    <xf numFmtId="164" fontId="2" fillId="3" borderId="12" xfId="1" applyNumberFormat="1" applyFont="1" applyFill="1" applyBorder="1" applyProtection="1"/>
    <xf numFmtId="7" fontId="2" fillId="3" borderId="12" xfId="1" applyNumberFormat="1" applyFont="1" applyFill="1" applyBorder="1" applyProtection="1"/>
    <xf numFmtId="0" fontId="9" fillId="3" borderId="0" xfId="0" applyFont="1" applyFill="1" applyBorder="1" applyAlignment="1" applyProtection="1">
      <alignment horizontal="center"/>
      <protection locked="0"/>
    </xf>
    <xf numFmtId="164" fontId="2" fillId="3" borderId="12" xfId="1" applyNumberFormat="1" applyFont="1" applyFill="1" applyBorder="1" applyAlignment="1" applyProtection="1">
      <alignment horizontal="center"/>
    </xf>
    <xf numFmtId="2" fontId="2" fillId="3" borderId="12" xfId="1" applyNumberFormat="1" applyFont="1" applyFill="1" applyBorder="1" applyProtection="1"/>
    <xf numFmtId="0" fontId="2" fillId="3" borderId="12" xfId="0" applyFont="1" applyFill="1" applyBorder="1" applyProtection="1"/>
    <xf numFmtId="0" fontId="3" fillId="0" borderId="12" xfId="0" applyFont="1" applyFill="1" applyBorder="1" applyProtection="1"/>
    <xf numFmtId="0" fontId="5" fillId="2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5" fillId="2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 vertical="center" wrapText="1"/>
    </xf>
    <xf numFmtId="164" fontId="4" fillId="0" borderId="12" xfId="1" applyNumberFormat="1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vertical="top" wrapText="1"/>
      <protection locked="0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4" fillId="0" borderId="22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23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9" fontId="2" fillId="3" borderId="12" xfId="2" applyFont="1" applyFill="1" applyBorder="1" applyAlignment="1" applyProtection="1">
      <alignment horizontal="center"/>
    </xf>
    <xf numFmtId="0" fontId="2" fillId="3" borderId="16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Protection="1">
      <protection locked="0"/>
    </xf>
    <xf numFmtId="0" fontId="15" fillId="0" borderId="0" xfId="0" applyFont="1"/>
    <xf numFmtId="0" fontId="3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49" fontId="3" fillId="0" borderId="0" xfId="1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49" fontId="0" fillId="0" borderId="0" xfId="0" applyNumberFormat="1"/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Protection="1"/>
    <xf numFmtId="49" fontId="9" fillId="0" borderId="0" xfId="0" applyNumberFormat="1" applyFont="1" applyFill="1" applyBorder="1" applyProtection="1"/>
    <xf numFmtId="49" fontId="4" fillId="0" borderId="0" xfId="0" applyNumberFormat="1" applyFont="1" applyFill="1" applyBorder="1" applyProtection="1">
      <protection locked="0"/>
    </xf>
    <xf numFmtId="49" fontId="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3" applyNumberFormat="1" applyFont="1" applyFill="1" applyBorder="1" applyProtection="1">
      <protection locked="0"/>
    </xf>
    <xf numFmtId="49" fontId="4" fillId="0" borderId="12" xfId="1" applyNumberFormat="1" applyFont="1" applyFill="1" applyBorder="1" applyAlignment="1" applyProtection="1">
      <alignment horizontal="center"/>
    </xf>
    <xf numFmtId="49" fontId="4" fillId="0" borderId="12" xfId="3" applyNumberFormat="1" applyFont="1" applyFill="1" applyBorder="1" applyAlignment="1" applyProtection="1">
      <alignment horizontal="center"/>
    </xf>
    <xf numFmtId="49" fontId="4" fillId="0" borderId="20" xfId="0" applyNumberFormat="1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 applyProtection="1">
      <alignment vertical="top" wrapText="1"/>
      <protection locked="0"/>
    </xf>
    <xf numFmtId="49" fontId="4" fillId="0" borderId="15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Protection="1">
      <protection locked="0"/>
    </xf>
    <xf numFmtId="49" fontId="9" fillId="0" borderId="0" xfId="0" quotePrefix="1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44" fontId="6" fillId="0" borderId="0" xfId="1" applyFont="1" applyFill="1" applyBorder="1" applyAlignment="1" applyProtection="1">
      <alignment horizontal="center"/>
    </xf>
    <xf numFmtId="165" fontId="3" fillId="0" borderId="16" xfId="2" applyNumberFormat="1" applyFont="1" applyFill="1" applyBorder="1" applyAlignment="1" applyProtection="1">
      <alignment horizontal="center"/>
      <protection locked="0"/>
    </xf>
    <xf numFmtId="165" fontId="3" fillId="0" borderId="18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2" fillId="3" borderId="16" xfId="0" applyNumberFormat="1" applyFont="1" applyFill="1" applyBorder="1" applyAlignment="1" applyProtection="1">
      <alignment horizontal="left"/>
    </xf>
    <xf numFmtId="0" fontId="2" fillId="3" borderId="17" xfId="0" applyNumberFormat="1" applyFont="1" applyFill="1" applyBorder="1" applyAlignment="1" applyProtection="1">
      <alignment horizontal="left"/>
    </xf>
    <xf numFmtId="0" fontId="2" fillId="3" borderId="18" xfId="0" applyNumberFormat="1" applyFont="1" applyFill="1" applyBorder="1" applyAlignment="1" applyProtection="1">
      <alignment horizontal="left"/>
    </xf>
    <xf numFmtId="0" fontId="2" fillId="3" borderId="16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left"/>
    </xf>
    <xf numFmtId="0" fontId="2" fillId="3" borderId="18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9" fillId="3" borderId="16" xfId="0" applyFont="1" applyFill="1" applyBorder="1" applyAlignment="1" applyProtection="1">
      <alignment horizontal="left"/>
    </xf>
    <xf numFmtId="0" fontId="9" fillId="3" borderId="17" xfId="0" applyFont="1" applyFill="1" applyBorder="1" applyAlignment="1" applyProtection="1">
      <alignment horizontal="left"/>
    </xf>
    <xf numFmtId="0" fontId="9" fillId="3" borderId="18" xfId="0" applyFont="1" applyFill="1" applyBorder="1" applyAlignment="1" applyProtection="1">
      <alignment horizontal="left"/>
    </xf>
    <xf numFmtId="0" fontId="11" fillId="2" borderId="21" xfId="0" applyFont="1" applyFill="1" applyBorder="1" applyAlignment="1" applyProtection="1">
      <alignment horizontal="center"/>
    </xf>
    <xf numFmtId="0" fontId="11" fillId="2" borderId="19" xfId="0" applyFont="1" applyFill="1" applyBorder="1" applyAlignment="1" applyProtection="1">
      <alignment horizontal="center"/>
    </xf>
    <xf numFmtId="8" fontId="11" fillId="2" borderId="19" xfId="1" applyNumberFormat="1" applyFont="1" applyFill="1" applyBorder="1" applyAlignment="1" applyProtection="1">
      <alignment horizontal="center"/>
    </xf>
    <xf numFmtId="8" fontId="11" fillId="2" borderId="20" xfId="1" applyNumberFormat="1" applyFont="1" applyFill="1" applyBorder="1" applyAlignment="1" applyProtection="1">
      <alignment horizontal="center"/>
    </xf>
    <xf numFmtId="0" fontId="11" fillId="2" borderId="2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10" fontId="11" fillId="2" borderId="14" xfId="2" applyNumberFormat="1" applyFont="1" applyFill="1" applyBorder="1" applyAlignment="1" applyProtection="1">
      <alignment horizontal="center"/>
    </xf>
    <xf numFmtId="10" fontId="11" fillId="2" borderId="15" xfId="2" applyNumberFormat="1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left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66"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numFmt numFmtId="14" formatCode="0.00%"/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numFmt numFmtId="14" formatCode="0.00%"/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numFmt numFmtId="14" formatCode="0.00%"/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numFmt numFmtId="14" formatCode="0.00%"/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5050"/>
      <color rgb="FFF37323"/>
      <color rgb="FF1B4B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76200</xdr:rowOff>
    </xdr:from>
    <xdr:to>
      <xdr:col>4</xdr:col>
      <xdr:colOff>390525</xdr:colOff>
      <xdr:row>5</xdr:row>
      <xdr:rowOff>158449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6C844A3-729F-4A74-9694-2D3E15972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76200"/>
          <a:ext cx="1924050" cy="1091899"/>
        </a:xfrm>
        <a:prstGeom prst="rect">
          <a:avLst/>
        </a:prstGeom>
      </xdr:spPr>
    </xdr:pic>
    <xdr:clientData/>
  </xdr:twoCellAnchor>
  <xdr:twoCellAnchor editAs="oneCell">
    <xdr:from>
      <xdr:col>24</xdr:col>
      <xdr:colOff>485775</xdr:colOff>
      <xdr:row>25</xdr:row>
      <xdr:rowOff>19050</xdr:rowOff>
    </xdr:from>
    <xdr:to>
      <xdr:col>27</xdr:col>
      <xdr:colOff>504825</xdr:colOff>
      <xdr:row>30</xdr:row>
      <xdr:rowOff>115353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FE218C4-16ED-49AB-A858-2FC548E19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7050" y="4686300"/>
          <a:ext cx="1847850" cy="1010703"/>
        </a:xfrm>
        <a:prstGeom prst="rect">
          <a:avLst/>
        </a:prstGeom>
      </xdr:spPr>
    </xdr:pic>
    <xdr:clientData/>
  </xdr:twoCellAnchor>
  <xdr:twoCellAnchor editAs="oneCell">
    <xdr:from>
      <xdr:col>23</xdr:col>
      <xdr:colOff>523875</xdr:colOff>
      <xdr:row>32</xdr:row>
      <xdr:rowOff>171450</xdr:rowOff>
    </xdr:from>
    <xdr:to>
      <xdr:col>29</xdr:col>
      <xdr:colOff>57634</xdr:colOff>
      <xdr:row>40</xdr:row>
      <xdr:rowOff>152599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13B5BFF-0AD8-4787-9481-609E759A3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49325" y="6124575"/>
          <a:ext cx="3467584" cy="1428949"/>
        </a:xfrm>
        <a:prstGeom prst="rect">
          <a:avLst/>
        </a:prstGeom>
      </xdr:spPr>
    </xdr:pic>
    <xdr:clientData/>
  </xdr:twoCellAnchor>
  <xdr:twoCellAnchor editAs="oneCell">
    <xdr:from>
      <xdr:col>31</xdr:col>
      <xdr:colOff>533400</xdr:colOff>
      <xdr:row>16</xdr:row>
      <xdr:rowOff>114300</xdr:rowOff>
    </xdr:from>
    <xdr:to>
      <xdr:col>40</xdr:col>
      <xdr:colOff>219797</xdr:colOff>
      <xdr:row>18</xdr:row>
      <xdr:rowOff>161982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849FA92-0B1E-46BD-B66E-D439D10C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583275" y="3114675"/>
          <a:ext cx="5172797" cy="409632"/>
        </a:xfrm>
        <a:prstGeom prst="rect">
          <a:avLst/>
        </a:prstGeom>
      </xdr:spPr>
    </xdr:pic>
    <xdr:clientData/>
  </xdr:twoCellAnchor>
  <xdr:twoCellAnchor editAs="oneCell">
    <xdr:from>
      <xdr:col>31</xdr:col>
      <xdr:colOff>133351</xdr:colOff>
      <xdr:row>26</xdr:row>
      <xdr:rowOff>22575</xdr:rowOff>
    </xdr:from>
    <xdr:to>
      <xdr:col>37</xdr:col>
      <xdr:colOff>476251</xdr:colOff>
      <xdr:row>29</xdr:row>
      <xdr:rowOff>19136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64E26D0-6986-4E51-AB0B-D717D614D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183226" y="4870800"/>
          <a:ext cx="4000500" cy="539486"/>
        </a:xfrm>
        <a:prstGeom prst="rect">
          <a:avLst/>
        </a:prstGeom>
      </xdr:spPr>
    </xdr:pic>
    <xdr:clientData/>
  </xdr:twoCellAnchor>
  <xdr:twoCellAnchor editAs="oneCell">
    <xdr:from>
      <xdr:col>10</xdr:col>
      <xdr:colOff>542925</xdr:colOff>
      <xdr:row>25</xdr:row>
      <xdr:rowOff>171450</xdr:rowOff>
    </xdr:from>
    <xdr:to>
      <xdr:col>19</xdr:col>
      <xdr:colOff>419848</xdr:colOff>
      <xdr:row>28</xdr:row>
      <xdr:rowOff>142947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4E84313-7393-40F5-8A46-BA37DA846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34100" y="4838700"/>
          <a:ext cx="5363323" cy="514422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56</xdr:row>
      <xdr:rowOff>95250</xdr:rowOff>
    </xdr:from>
    <xdr:to>
      <xdr:col>6</xdr:col>
      <xdr:colOff>311999</xdr:colOff>
      <xdr:row>63</xdr:row>
      <xdr:rowOff>114300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D540A91-E879-49EC-B20B-73ACD8364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66800" y="10467975"/>
          <a:ext cx="2493224" cy="1285875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48</xdr:row>
      <xdr:rowOff>6113</xdr:rowOff>
    </xdr:from>
    <xdr:to>
      <xdr:col>6</xdr:col>
      <xdr:colOff>240477</xdr:colOff>
      <xdr:row>53</xdr:row>
      <xdr:rowOff>171450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8A3CB7C-A1CB-43D2-8773-2EA22261D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04925" y="8911988"/>
          <a:ext cx="2183577" cy="1070212"/>
        </a:xfrm>
        <a:prstGeom prst="rect">
          <a:avLst/>
        </a:prstGeom>
      </xdr:spPr>
    </xdr:pic>
    <xdr:clientData/>
  </xdr:twoCellAnchor>
  <xdr:twoCellAnchor>
    <xdr:from>
      <xdr:col>8</xdr:col>
      <xdr:colOff>175260</xdr:colOff>
      <xdr:row>3</xdr:row>
      <xdr:rowOff>121920</xdr:rowOff>
    </xdr:from>
    <xdr:to>
      <xdr:col>11</xdr:col>
      <xdr:colOff>190500</xdr:colOff>
      <xdr:row>6</xdr:row>
      <xdr:rowOff>53340</xdr:rowOff>
    </xdr:to>
    <xdr:sp macro="[0]!Create_Reports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52534E3-F893-4D78-B587-B6B995F51965}"/>
            </a:ext>
          </a:extLst>
        </xdr:cNvPr>
        <xdr:cNvSpPr/>
      </xdr:nvSpPr>
      <xdr:spPr>
        <a:xfrm>
          <a:off x="5090160" y="731520"/>
          <a:ext cx="1463040" cy="457200"/>
        </a:xfrm>
        <a:prstGeom prst="roundRect">
          <a:avLst/>
        </a:prstGeom>
        <a:solidFill>
          <a:srgbClr val="00206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CREATE REPORTS</a:t>
          </a:r>
        </a:p>
      </xdr:txBody>
    </xdr:sp>
    <xdr:clientData/>
  </xdr:twoCellAnchor>
  <xdr:twoCellAnchor>
    <xdr:from>
      <xdr:col>6</xdr:col>
      <xdr:colOff>129540</xdr:colOff>
      <xdr:row>3</xdr:row>
      <xdr:rowOff>121920</xdr:rowOff>
    </xdr:from>
    <xdr:to>
      <xdr:col>7</xdr:col>
      <xdr:colOff>952500</xdr:colOff>
      <xdr:row>6</xdr:row>
      <xdr:rowOff>53340</xdr:rowOff>
    </xdr:to>
    <xdr:sp macro="[0]!Create_Blanks" textlink="">
      <xdr:nvSpPr>
        <xdr:cNvPr id="12" name="Rectangle: Rounded Corners 11">
          <a:extLst>
            <a:ext uri="{FF2B5EF4-FFF2-40B4-BE49-F238E27FC236}">
              <a16:creationId xmlns:a16="http://schemas.microsoft.com/office/drawing/2014/main" id="{FF5ABC0A-CD03-42BC-A009-24E041416BF4}"/>
            </a:ext>
          </a:extLst>
        </xdr:cNvPr>
        <xdr:cNvSpPr/>
      </xdr:nvSpPr>
      <xdr:spPr>
        <a:xfrm>
          <a:off x="3459480" y="731520"/>
          <a:ext cx="1447800" cy="48006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BLANK REPORTS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123826</xdr:rowOff>
    </xdr:from>
    <xdr:to>
      <xdr:col>1</xdr:col>
      <xdr:colOff>1568824</xdr:colOff>
      <xdr:row>4</xdr:row>
      <xdr:rowOff>159056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E8A453-A216-4193-9B20-B4C49586C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" y="123826"/>
          <a:ext cx="1464049" cy="820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123826</xdr:rowOff>
    </xdr:from>
    <xdr:to>
      <xdr:col>1</xdr:col>
      <xdr:colOff>1568824</xdr:colOff>
      <xdr:row>4</xdr:row>
      <xdr:rowOff>159056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9B9E4F-EAE7-4197-A6CC-2AAD92DC4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6"/>
          <a:ext cx="1464049" cy="8353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52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FC6F2D-3E3F-465A-B650-6E5D0BE22999}"/>
            </a:ext>
          </a:extLst>
        </xdr:cNvPr>
        <xdr:cNvSpPr txBox="1"/>
      </xdr:nvSpPr>
      <xdr:spPr>
        <a:xfrm>
          <a:off x="8913495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57150</xdr:colOff>
      <xdr:row>0</xdr:row>
      <xdr:rowOff>66675</xdr:rowOff>
    </xdr:from>
    <xdr:to>
      <xdr:col>1</xdr:col>
      <xdr:colOff>1544732</xdr:colOff>
      <xdr:row>3</xdr:row>
      <xdr:rowOff>128239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34E111-2BAE-4872-8E90-020FCDAE9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" y="66675"/>
          <a:ext cx="1490719" cy="8137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52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81ED9E-17BE-4F69-B167-32DF203AF928}"/>
            </a:ext>
          </a:extLst>
        </xdr:cNvPr>
        <xdr:cNvSpPr txBox="1"/>
      </xdr:nvSpPr>
      <xdr:spPr>
        <a:xfrm>
          <a:off x="1046797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57150</xdr:colOff>
      <xdr:row>0</xdr:row>
      <xdr:rowOff>66675</xdr:rowOff>
    </xdr:from>
    <xdr:to>
      <xdr:col>1</xdr:col>
      <xdr:colOff>1544732</xdr:colOff>
      <xdr:row>3</xdr:row>
      <xdr:rowOff>128239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336901-903D-42CD-8154-F7C933543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66675"/>
          <a:ext cx="1487582" cy="823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Invictus">
      <a:dk1>
        <a:sysClr val="windowText" lastClr="000000"/>
      </a:dk1>
      <a:lt1>
        <a:sysClr val="window" lastClr="FFFFFF"/>
      </a:lt1>
      <a:dk2>
        <a:srgbClr val="F0F0F0"/>
      </a:dk2>
      <a:lt2>
        <a:srgbClr val="E7E7E7"/>
      </a:lt2>
      <a:accent1>
        <a:srgbClr val="8A3005"/>
      </a:accent1>
      <a:accent2>
        <a:srgbClr val="818286"/>
      </a:accent2>
      <a:accent3>
        <a:srgbClr val="3A3A3C"/>
      </a:accent3>
      <a:accent4>
        <a:srgbClr val="682504"/>
      </a:accent4>
      <a:accent5>
        <a:srgbClr val="C54607"/>
      </a:accent5>
      <a:accent6>
        <a:srgbClr val="B3B3B5"/>
      </a:accent6>
      <a:hlink>
        <a:srgbClr val="8A3005"/>
      </a:hlink>
      <a:folHlink>
        <a:srgbClr val="81828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3:AT79"/>
  <sheetViews>
    <sheetView showGridLines="0" zoomScaleNormal="100" workbookViewId="0">
      <selection activeCell="P17" sqref="P17"/>
    </sheetView>
  </sheetViews>
  <sheetFormatPr defaultColWidth="9.140625" defaultRowHeight="14.25" x14ac:dyDescent="0.2"/>
  <cols>
    <col min="1" max="1" width="3" style="3" customWidth="1"/>
    <col min="2" max="7" width="9.140625" style="3"/>
    <col min="8" max="8" width="14" style="3" customWidth="1"/>
    <col min="9" max="9" width="2.7109375" style="3" customWidth="1"/>
    <col min="10" max="22" width="9.140625" style="3"/>
    <col min="23" max="23" width="3.28515625" style="3" customWidth="1"/>
    <col min="24" max="24" width="13.28515625" style="3" customWidth="1"/>
    <col min="25" max="29" width="9.140625" style="3"/>
    <col min="30" max="30" width="12" style="3" customWidth="1"/>
    <col min="31" max="31" width="2.7109375" style="3" customWidth="1"/>
    <col min="32" max="16384" width="9.140625" style="3"/>
  </cols>
  <sheetData>
    <row r="3" spans="2:46" ht="20.25" x14ac:dyDescent="0.3">
      <c r="B3" s="12"/>
      <c r="C3" s="12"/>
      <c r="D3" s="12"/>
      <c r="E3" s="12"/>
      <c r="F3" s="12"/>
      <c r="G3" s="164" t="s">
        <v>115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X3" s="164" t="s">
        <v>116</v>
      </c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2"/>
      <c r="AQ3" s="12"/>
      <c r="AR3" s="12"/>
    </row>
    <row r="5" spans="2:46" ht="15.75" x14ac:dyDescent="0.25">
      <c r="M5" s="131" t="s">
        <v>128</v>
      </c>
      <c r="N5" s="132">
        <v>16</v>
      </c>
    </row>
    <row r="7" spans="2:46" ht="15" thickBo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2:46" ht="15.75" customHeight="1" thickBot="1" x14ac:dyDescent="0.25">
      <c r="B8" s="165" t="s">
        <v>37</v>
      </c>
      <c r="C8" s="166"/>
      <c r="D8" s="166"/>
      <c r="E8" s="166"/>
      <c r="F8" s="166"/>
      <c r="G8" s="166"/>
      <c r="H8" s="167"/>
      <c r="I8" s="1"/>
      <c r="J8" s="165" t="s">
        <v>35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7"/>
      <c r="W8" s="1"/>
      <c r="X8" s="165" t="s">
        <v>37</v>
      </c>
      <c r="Y8" s="166"/>
      <c r="Z8" s="166"/>
      <c r="AA8" s="166"/>
      <c r="AB8" s="166"/>
      <c r="AC8" s="166"/>
      <c r="AD8" s="167"/>
      <c r="AE8" s="1"/>
      <c r="AF8" s="165" t="s">
        <v>35</v>
      </c>
      <c r="AG8" s="166"/>
      <c r="AH8" s="166"/>
      <c r="AI8" s="166"/>
      <c r="AJ8" s="166"/>
      <c r="AK8" s="166"/>
      <c r="AL8" s="166"/>
      <c r="AM8" s="166"/>
      <c r="AN8" s="166"/>
      <c r="AO8" s="167"/>
      <c r="AS8" s="1"/>
      <c r="AT8" s="1"/>
    </row>
    <row r="9" spans="2:46" x14ac:dyDescent="0.2">
      <c r="B9" s="4" t="s">
        <v>32</v>
      </c>
      <c r="C9" s="1"/>
      <c r="D9" s="1"/>
      <c r="E9" s="1"/>
      <c r="F9" s="1"/>
      <c r="G9" s="1"/>
      <c r="H9" s="5"/>
      <c r="I9" s="1"/>
      <c r="J9" s="4" t="s">
        <v>36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5"/>
      <c r="W9" s="1"/>
      <c r="X9" s="4" t="s">
        <v>32</v>
      </c>
      <c r="Y9" s="1"/>
      <c r="Z9" s="1"/>
      <c r="AA9" s="1"/>
      <c r="AB9" s="1"/>
      <c r="AC9" s="1"/>
      <c r="AD9" s="5"/>
      <c r="AE9" s="1"/>
      <c r="AF9" s="4" t="s">
        <v>36</v>
      </c>
      <c r="AG9" s="1"/>
      <c r="AH9" s="1"/>
      <c r="AI9" s="1"/>
      <c r="AJ9" s="1"/>
      <c r="AK9" s="1"/>
      <c r="AL9" s="1"/>
      <c r="AM9" s="1"/>
      <c r="AN9" s="1"/>
      <c r="AO9" s="5"/>
      <c r="AS9" s="1"/>
      <c r="AT9" s="1"/>
    </row>
    <row r="10" spans="2:46" x14ac:dyDescent="0.2">
      <c r="B10" s="6"/>
      <c r="C10" s="7"/>
      <c r="D10" s="7"/>
      <c r="E10" s="7"/>
      <c r="F10" s="7"/>
      <c r="G10" s="7"/>
      <c r="H10" s="5"/>
      <c r="I10" s="1"/>
      <c r="J10" s="6"/>
      <c r="K10" s="7"/>
      <c r="L10" s="7"/>
      <c r="M10" s="7"/>
      <c r="N10" s="7"/>
      <c r="O10" s="1"/>
      <c r="P10" s="1"/>
      <c r="Q10" s="1"/>
      <c r="R10" s="1"/>
      <c r="S10" s="1"/>
      <c r="T10" s="1"/>
      <c r="U10" s="1"/>
      <c r="V10" s="5"/>
      <c r="W10" s="1"/>
      <c r="X10" s="6"/>
      <c r="Y10" s="7"/>
      <c r="Z10" s="7"/>
      <c r="AA10" s="7"/>
      <c r="AB10" s="7"/>
      <c r="AC10" s="7"/>
      <c r="AD10" s="5"/>
      <c r="AE10" s="1"/>
      <c r="AF10" s="6"/>
      <c r="AG10" s="7"/>
      <c r="AH10" s="7"/>
      <c r="AI10" s="7"/>
      <c r="AJ10" s="7"/>
      <c r="AK10" s="1"/>
      <c r="AL10" s="1"/>
      <c r="AM10" s="1"/>
      <c r="AN10" s="1"/>
      <c r="AO10" s="5"/>
      <c r="AS10" s="1"/>
      <c r="AT10" s="1"/>
    </row>
    <row r="11" spans="2:46" x14ac:dyDescent="0.2">
      <c r="B11" s="4" t="s">
        <v>58</v>
      </c>
      <c r="C11" s="1"/>
      <c r="D11" s="1"/>
      <c r="E11" s="1"/>
      <c r="F11" s="1"/>
      <c r="G11" s="1"/>
      <c r="H11" s="5"/>
      <c r="I11" s="1"/>
      <c r="J11" s="4" t="s">
        <v>42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5"/>
      <c r="W11" s="1"/>
      <c r="X11" s="4" t="s">
        <v>43</v>
      </c>
      <c r="Y11" s="1"/>
      <c r="Z11" s="1"/>
      <c r="AA11" s="1"/>
      <c r="AB11" s="1"/>
      <c r="AC11" s="1"/>
      <c r="AD11" s="5"/>
      <c r="AE11" s="1"/>
      <c r="AF11" s="4" t="s">
        <v>42</v>
      </c>
      <c r="AG11" s="1"/>
      <c r="AH11" s="1"/>
      <c r="AI11" s="1"/>
      <c r="AJ11" s="1"/>
      <c r="AK11" s="1"/>
      <c r="AL11" s="1"/>
      <c r="AM11" s="1"/>
      <c r="AN11" s="1"/>
      <c r="AO11" s="5"/>
      <c r="AS11" s="1"/>
      <c r="AT11" s="1"/>
    </row>
    <row r="12" spans="2:46" x14ac:dyDescent="0.2">
      <c r="B12" s="8"/>
      <c r="C12" s="1" t="s">
        <v>59</v>
      </c>
      <c r="D12" s="1"/>
      <c r="E12" s="1"/>
      <c r="F12" s="1"/>
      <c r="G12" s="1"/>
      <c r="H12" s="5"/>
      <c r="I12" s="1"/>
      <c r="J12" s="8"/>
      <c r="K12" s="1" t="s">
        <v>27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5"/>
      <c r="W12" s="1"/>
      <c r="X12" s="8"/>
      <c r="Y12" s="2" t="s">
        <v>98</v>
      </c>
      <c r="Z12" s="2"/>
      <c r="AA12" s="1"/>
      <c r="AB12" s="1"/>
      <c r="AC12" s="1"/>
      <c r="AD12" s="5"/>
      <c r="AE12" s="1"/>
      <c r="AF12" s="8"/>
      <c r="AG12" s="1" t="s">
        <v>90</v>
      </c>
      <c r="AH12" s="1"/>
      <c r="AI12" s="1"/>
      <c r="AJ12" s="1"/>
      <c r="AK12" s="1"/>
      <c r="AL12" s="1"/>
      <c r="AM12" s="1"/>
      <c r="AN12" s="1"/>
      <c r="AO12" s="5"/>
      <c r="AS12" s="1"/>
      <c r="AT12" s="1"/>
    </row>
    <row r="13" spans="2:46" x14ac:dyDescent="0.2">
      <c r="B13" s="6"/>
      <c r="C13" s="7"/>
      <c r="D13" s="7"/>
      <c r="E13" s="7"/>
      <c r="F13" s="7"/>
      <c r="G13" s="7"/>
      <c r="H13" s="13"/>
      <c r="I13" s="1"/>
      <c r="J13" s="8"/>
      <c r="K13" s="1" t="s">
        <v>28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5"/>
      <c r="W13" s="1"/>
      <c r="X13" s="8"/>
      <c r="Y13" s="2" t="s">
        <v>99</v>
      </c>
      <c r="Z13" s="2"/>
      <c r="AA13" s="1"/>
      <c r="AB13" s="1"/>
      <c r="AC13" s="1"/>
      <c r="AD13" s="5"/>
      <c r="AE13" s="1"/>
      <c r="AF13" s="8"/>
      <c r="AG13" s="1" t="s">
        <v>91</v>
      </c>
      <c r="AH13" s="1"/>
      <c r="AI13" s="1"/>
      <c r="AJ13" s="1"/>
      <c r="AK13" s="1"/>
      <c r="AL13" s="1"/>
      <c r="AM13" s="1"/>
      <c r="AN13" s="1"/>
      <c r="AO13" s="5"/>
      <c r="AS13" s="1"/>
      <c r="AT13" s="1"/>
    </row>
    <row r="14" spans="2:46" x14ac:dyDescent="0.2">
      <c r="B14" s="6"/>
      <c r="C14" s="7" t="s">
        <v>97</v>
      </c>
      <c r="D14" s="7"/>
      <c r="E14" s="7"/>
      <c r="F14" s="7"/>
      <c r="G14" s="7"/>
      <c r="H14" s="13"/>
      <c r="I14" s="1"/>
      <c r="J14" s="8"/>
      <c r="K14" s="1" t="s">
        <v>66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5"/>
      <c r="W14" s="1"/>
      <c r="X14" s="8"/>
      <c r="Y14" s="2" t="s">
        <v>100</v>
      </c>
      <c r="Z14" s="2"/>
      <c r="AA14" s="1"/>
      <c r="AB14" s="1"/>
      <c r="AC14" s="1"/>
      <c r="AD14" s="5"/>
      <c r="AE14" s="1"/>
      <c r="AF14" s="8"/>
      <c r="AG14" s="1" t="s">
        <v>92</v>
      </c>
      <c r="AH14" s="1"/>
      <c r="AI14" s="1"/>
      <c r="AJ14" s="1"/>
      <c r="AK14" s="1"/>
      <c r="AL14" s="1"/>
      <c r="AM14" s="1"/>
      <c r="AN14" s="1"/>
      <c r="AO14" s="5"/>
      <c r="AS14" s="1"/>
      <c r="AT14" s="1"/>
    </row>
    <row r="15" spans="2:46" x14ac:dyDescent="0.2">
      <c r="B15" s="6"/>
      <c r="C15" s="7" t="s">
        <v>96</v>
      </c>
      <c r="D15" s="7"/>
      <c r="E15" s="7"/>
      <c r="F15" s="7"/>
      <c r="G15" s="7"/>
      <c r="H15" s="13"/>
      <c r="I15" s="1"/>
      <c r="J15" s="8"/>
      <c r="K15" s="1" t="s">
        <v>65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5"/>
      <c r="W15" s="1"/>
      <c r="X15" s="8"/>
      <c r="Y15" s="2" t="s">
        <v>101</v>
      </c>
      <c r="Z15" s="2"/>
      <c r="AA15" s="1"/>
      <c r="AB15" s="1"/>
      <c r="AC15" s="1"/>
      <c r="AD15" s="5"/>
      <c r="AE15" s="1"/>
      <c r="AF15" s="6"/>
      <c r="AG15" s="7"/>
      <c r="AH15" s="7"/>
      <c r="AI15" s="7"/>
      <c r="AJ15" s="7"/>
      <c r="AK15" s="7"/>
      <c r="AL15" s="7"/>
      <c r="AM15" s="7"/>
      <c r="AN15" s="7"/>
      <c r="AO15" s="13"/>
      <c r="AS15" s="1"/>
      <c r="AT15" s="1"/>
    </row>
    <row r="16" spans="2:46" x14ac:dyDescent="0.2">
      <c r="B16" s="6"/>
      <c r="C16" s="7" t="s">
        <v>111</v>
      </c>
      <c r="D16" s="7"/>
      <c r="E16" s="7"/>
      <c r="F16" s="7"/>
      <c r="G16" s="7"/>
      <c r="H16" s="13"/>
      <c r="I16" s="1"/>
      <c r="J16" s="8"/>
      <c r="K16" s="1" t="s">
        <v>54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5"/>
      <c r="W16" s="1"/>
      <c r="X16" s="8"/>
      <c r="Y16" s="2" t="s">
        <v>102</v>
      </c>
      <c r="Z16" s="2"/>
      <c r="AA16" s="1"/>
      <c r="AB16" s="1"/>
      <c r="AC16" s="1"/>
      <c r="AD16" s="5"/>
      <c r="AE16" s="1"/>
      <c r="AF16" s="4" t="s">
        <v>39</v>
      </c>
      <c r="AG16" s="1"/>
      <c r="AH16" s="1"/>
      <c r="AI16" s="1"/>
      <c r="AJ16" s="1"/>
      <c r="AK16" s="1"/>
      <c r="AL16" s="1"/>
      <c r="AM16" s="1"/>
      <c r="AN16" s="1"/>
      <c r="AO16" s="5"/>
      <c r="AS16" s="1"/>
      <c r="AT16" s="1"/>
    </row>
    <row r="17" spans="2:46" x14ac:dyDescent="0.2">
      <c r="B17" s="6"/>
      <c r="C17" s="7"/>
      <c r="D17" s="7"/>
      <c r="E17" s="7"/>
      <c r="F17" s="7"/>
      <c r="G17" s="7"/>
      <c r="H17" s="13"/>
      <c r="I17" s="1"/>
      <c r="J17" s="8"/>
      <c r="K17" s="1" t="s">
        <v>67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5"/>
      <c r="W17" s="1"/>
      <c r="X17" s="6"/>
      <c r="Y17" s="7"/>
      <c r="Z17" s="1"/>
      <c r="AA17" s="1"/>
      <c r="AB17" s="1"/>
      <c r="AC17" s="1"/>
      <c r="AD17" s="5"/>
      <c r="AE17" s="1"/>
      <c r="AF17" s="8"/>
      <c r="AG17" s="1"/>
      <c r="AH17" s="1"/>
      <c r="AI17" s="1"/>
      <c r="AJ17" s="1"/>
      <c r="AK17" s="1"/>
      <c r="AL17" s="1"/>
      <c r="AM17" s="1"/>
      <c r="AN17" s="1"/>
      <c r="AO17" s="5"/>
      <c r="AS17" s="1"/>
      <c r="AT17" s="1"/>
    </row>
    <row r="18" spans="2:46" x14ac:dyDescent="0.2">
      <c r="B18" s="6"/>
      <c r="C18" s="7"/>
      <c r="D18" s="7"/>
      <c r="E18" s="7"/>
      <c r="F18" s="7"/>
      <c r="G18" s="7"/>
      <c r="H18" s="13"/>
      <c r="I18" s="1"/>
      <c r="J18" s="8"/>
      <c r="K18" s="1" t="s">
        <v>19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5"/>
      <c r="W18" s="1"/>
      <c r="X18" s="4" t="s">
        <v>103</v>
      </c>
      <c r="Y18" s="1"/>
      <c r="Z18" s="1"/>
      <c r="AA18" s="1"/>
      <c r="AB18" s="1"/>
      <c r="AC18" s="1"/>
      <c r="AD18" s="5"/>
      <c r="AE18" s="1"/>
      <c r="AF18" s="8"/>
      <c r="AG18" s="1"/>
      <c r="AH18" s="1"/>
      <c r="AI18" s="1"/>
      <c r="AJ18" s="1"/>
      <c r="AK18" s="1"/>
      <c r="AL18" s="1"/>
      <c r="AM18" s="1"/>
      <c r="AN18" s="1"/>
      <c r="AO18" s="5"/>
      <c r="AS18" s="1"/>
      <c r="AT18" s="1"/>
    </row>
    <row r="19" spans="2:46" x14ac:dyDescent="0.2">
      <c r="B19" s="6"/>
      <c r="C19" s="177" t="s">
        <v>60</v>
      </c>
      <c r="D19" s="177"/>
      <c r="E19" s="177"/>
      <c r="F19" s="177"/>
      <c r="G19" s="177"/>
      <c r="H19" s="178"/>
      <c r="I19" s="1"/>
      <c r="J19" s="8"/>
      <c r="K19" s="1" t="s">
        <v>55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5"/>
      <c r="W19" s="1"/>
      <c r="X19" s="8"/>
      <c r="Y19" s="1" t="s">
        <v>104</v>
      </c>
      <c r="Z19" s="1"/>
      <c r="AA19" s="1"/>
      <c r="AB19" s="1"/>
      <c r="AC19" s="1"/>
      <c r="AD19" s="5"/>
      <c r="AE19" s="1"/>
      <c r="AF19" s="8"/>
      <c r="AG19" s="1"/>
      <c r="AH19" s="1"/>
      <c r="AI19" s="1"/>
      <c r="AJ19" s="1"/>
      <c r="AK19" s="1"/>
      <c r="AL19" s="1"/>
      <c r="AM19" s="1"/>
      <c r="AN19" s="1"/>
      <c r="AO19" s="5"/>
      <c r="AS19" s="1"/>
      <c r="AT19" s="1"/>
    </row>
    <row r="20" spans="2:46" ht="15" thickBot="1" x14ac:dyDescent="0.25">
      <c r="B20" s="6"/>
      <c r="C20" s="177"/>
      <c r="D20" s="177"/>
      <c r="E20" s="177"/>
      <c r="F20" s="177"/>
      <c r="G20" s="177"/>
      <c r="H20" s="178"/>
      <c r="I20" s="1"/>
      <c r="J20" s="8"/>
      <c r="K20" s="1" t="s">
        <v>56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5"/>
      <c r="W20" s="1"/>
      <c r="X20" s="8"/>
      <c r="Y20" s="1"/>
      <c r="Z20" s="1"/>
      <c r="AA20" s="1"/>
      <c r="AB20" s="1"/>
      <c r="AC20" s="1"/>
      <c r="AD20" s="5"/>
      <c r="AE20" s="1"/>
      <c r="AF20" s="9"/>
      <c r="AG20" s="10"/>
      <c r="AH20" s="10"/>
      <c r="AI20" s="10"/>
      <c r="AJ20" s="10"/>
      <c r="AK20" s="10"/>
      <c r="AL20" s="10"/>
      <c r="AM20" s="10"/>
      <c r="AN20" s="10"/>
      <c r="AO20" s="11"/>
      <c r="AP20" s="1"/>
      <c r="AQ20" s="1"/>
      <c r="AR20" s="1"/>
      <c r="AS20" s="1"/>
      <c r="AT20" s="1"/>
    </row>
    <row r="21" spans="2:46" x14ac:dyDescent="0.2">
      <c r="B21" s="6"/>
      <c r="C21" s="7"/>
      <c r="D21" s="7"/>
      <c r="E21" s="7"/>
      <c r="F21" s="7"/>
      <c r="G21" s="7"/>
      <c r="H21" s="13"/>
      <c r="I21" s="1"/>
      <c r="J21" s="4"/>
      <c r="K21" s="7" t="s">
        <v>57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13"/>
      <c r="W21" s="1"/>
      <c r="X21" s="4" t="s">
        <v>44</v>
      </c>
      <c r="Y21" s="1"/>
      <c r="Z21" s="1"/>
      <c r="AA21" s="1"/>
      <c r="AB21" s="1"/>
      <c r="AC21" s="1"/>
      <c r="AD21" s="5"/>
      <c r="AE21" s="1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1"/>
      <c r="AQ21" s="1"/>
      <c r="AR21" s="1"/>
      <c r="AS21" s="1"/>
      <c r="AT21" s="1"/>
    </row>
    <row r="22" spans="2:46" ht="15" thickBot="1" x14ac:dyDescent="0.25">
      <c r="B22" s="4" t="s">
        <v>43</v>
      </c>
      <c r="C22" s="1"/>
      <c r="D22" s="1"/>
      <c r="E22" s="7"/>
      <c r="F22" s="7"/>
      <c r="G22" s="7"/>
      <c r="H22" s="13"/>
      <c r="I22" s="1"/>
      <c r="J22" s="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3"/>
      <c r="W22" s="1"/>
      <c r="X22" s="9"/>
      <c r="Y22" s="10" t="s">
        <v>105</v>
      </c>
      <c r="Z22" s="10"/>
      <c r="AA22" s="10"/>
      <c r="AB22" s="10"/>
      <c r="AC22" s="10"/>
      <c r="AD22" s="1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2:46" ht="15" thickBot="1" x14ac:dyDescent="0.25">
      <c r="B23" s="8"/>
      <c r="C23" s="2" t="s">
        <v>15</v>
      </c>
      <c r="D23" s="2"/>
      <c r="E23" s="7"/>
      <c r="F23" s="7"/>
      <c r="G23" s="7"/>
      <c r="H23" s="13"/>
      <c r="I23" s="1"/>
      <c r="J23" s="6"/>
      <c r="K23" s="7" t="s">
        <v>63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13"/>
      <c r="W23" s="1"/>
      <c r="AE23" s="1"/>
      <c r="AP23" s="1"/>
      <c r="AQ23" s="1"/>
      <c r="AR23" s="1"/>
      <c r="AS23" s="1"/>
      <c r="AT23" s="1"/>
    </row>
    <row r="24" spans="2:46" ht="15" thickBot="1" x14ac:dyDescent="0.25">
      <c r="B24" s="8"/>
      <c r="C24" s="2" t="s">
        <v>77</v>
      </c>
      <c r="D24" s="2"/>
      <c r="E24" s="7"/>
      <c r="F24" s="7"/>
      <c r="G24" s="7"/>
      <c r="H24" s="13"/>
      <c r="I24" s="1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3"/>
      <c r="W24" s="1"/>
      <c r="X24" s="165" t="s">
        <v>106</v>
      </c>
      <c r="Y24" s="166"/>
      <c r="Z24" s="166"/>
      <c r="AA24" s="166"/>
      <c r="AB24" s="166"/>
      <c r="AC24" s="166"/>
      <c r="AD24" s="167"/>
      <c r="AE24" s="1"/>
      <c r="AF24" s="165" t="s">
        <v>107</v>
      </c>
      <c r="AG24" s="166"/>
      <c r="AH24" s="166"/>
      <c r="AI24" s="166"/>
      <c r="AJ24" s="166"/>
      <c r="AK24" s="166"/>
      <c r="AL24" s="167"/>
      <c r="AS24" s="1"/>
      <c r="AT24" s="1"/>
    </row>
    <row r="25" spans="2:46" x14ac:dyDescent="0.2">
      <c r="B25" s="8"/>
      <c r="C25" s="2" t="s">
        <v>20</v>
      </c>
      <c r="D25" s="2"/>
      <c r="E25" s="7"/>
      <c r="F25" s="7"/>
      <c r="G25" s="7"/>
      <c r="H25" s="13"/>
      <c r="I25" s="1"/>
      <c r="J25" s="4" t="s">
        <v>39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"/>
      <c r="W25" s="1"/>
      <c r="X25" s="168" t="s">
        <v>40</v>
      </c>
      <c r="Y25" s="169"/>
      <c r="Z25" s="169"/>
      <c r="AA25" s="169"/>
      <c r="AB25" s="169"/>
      <c r="AC25" s="169"/>
      <c r="AD25" s="170"/>
      <c r="AE25" s="1"/>
      <c r="AF25" s="179" t="s">
        <v>108</v>
      </c>
      <c r="AG25" s="180"/>
      <c r="AH25" s="180"/>
      <c r="AI25" s="180"/>
      <c r="AJ25" s="180"/>
      <c r="AK25" s="180"/>
      <c r="AL25" s="181"/>
      <c r="AS25" s="1"/>
      <c r="AT25" s="1"/>
    </row>
    <row r="26" spans="2:46" ht="14.25" customHeight="1" x14ac:dyDescent="0.2">
      <c r="B26" s="8"/>
      <c r="C26" s="2" t="s">
        <v>21</v>
      </c>
      <c r="D26" s="2"/>
      <c r="E26" s="7"/>
      <c r="F26" s="7"/>
      <c r="G26" s="7"/>
      <c r="H26" s="13"/>
      <c r="I26" s="1"/>
      <c r="J26" s="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  <c r="W26" s="1"/>
      <c r="X26" s="8"/>
      <c r="Y26" s="1"/>
      <c r="Z26" s="1"/>
      <c r="AA26" s="1"/>
      <c r="AB26" s="1"/>
      <c r="AC26" s="1"/>
      <c r="AD26" s="5"/>
      <c r="AE26" s="1"/>
      <c r="AF26" s="182"/>
      <c r="AG26" s="183"/>
      <c r="AH26" s="183"/>
      <c r="AI26" s="183"/>
      <c r="AJ26" s="183"/>
      <c r="AK26" s="183"/>
      <c r="AL26" s="184"/>
      <c r="AS26" s="1"/>
      <c r="AT26" s="1"/>
    </row>
    <row r="27" spans="2:46" x14ac:dyDescent="0.2">
      <c r="B27" s="8"/>
      <c r="C27" s="2" t="s">
        <v>16</v>
      </c>
      <c r="D27" s="2"/>
      <c r="E27" s="7"/>
      <c r="F27" s="7"/>
      <c r="G27" s="7"/>
      <c r="H27" s="13"/>
      <c r="I27" s="1"/>
      <c r="J27" s="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/>
      <c r="W27" s="1"/>
      <c r="X27" s="8"/>
      <c r="Y27" s="1"/>
      <c r="Z27" s="1"/>
      <c r="AA27" s="1"/>
      <c r="AB27" s="1"/>
      <c r="AC27" s="1"/>
      <c r="AD27" s="5"/>
      <c r="AE27" s="1"/>
      <c r="AF27" s="8"/>
      <c r="AG27" s="1"/>
      <c r="AH27" s="1"/>
      <c r="AI27" s="1"/>
      <c r="AJ27" s="1"/>
      <c r="AK27" s="1"/>
      <c r="AL27" s="5"/>
      <c r="AS27" s="1"/>
      <c r="AT27" s="1"/>
    </row>
    <row r="28" spans="2:46" x14ac:dyDescent="0.2">
      <c r="B28" s="6"/>
      <c r="C28" s="7" t="s">
        <v>17</v>
      </c>
      <c r="D28" s="7"/>
      <c r="E28" s="7"/>
      <c r="F28" s="7"/>
      <c r="G28" s="7"/>
      <c r="H28" s="13"/>
      <c r="I28" s="1"/>
      <c r="J28" s="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/>
      <c r="W28" s="1"/>
      <c r="X28" s="8"/>
      <c r="Y28" s="1"/>
      <c r="Z28" s="1"/>
      <c r="AA28" s="1"/>
      <c r="AB28" s="1"/>
      <c r="AC28" s="1"/>
      <c r="AD28" s="5"/>
      <c r="AE28" s="1"/>
      <c r="AF28" s="8"/>
      <c r="AG28" s="1"/>
      <c r="AH28" s="1"/>
      <c r="AI28" s="1"/>
      <c r="AJ28" s="1"/>
      <c r="AK28" s="1"/>
      <c r="AL28" s="5"/>
      <c r="AM28" s="1"/>
      <c r="AN28" s="1"/>
      <c r="AO28" s="1"/>
      <c r="AP28" s="1"/>
      <c r="AQ28" s="1"/>
      <c r="AR28" s="1"/>
      <c r="AS28" s="1"/>
      <c r="AT28" s="1"/>
    </row>
    <row r="29" spans="2:46" x14ac:dyDescent="0.2">
      <c r="B29" s="6"/>
      <c r="C29" s="7" t="s">
        <v>22</v>
      </c>
      <c r="D29" s="7"/>
      <c r="E29" s="1"/>
      <c r="F29" s="1"/>
      <c r="G29" s="1"/>
      <c r="H29" s="5"/>
      <c r="I29" s="1"/>
      <c r="J29" s="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/>
      <c r="W29" s="1"/>
      <c r="X29" s="8"/>
      <c r="Y29" s="1"/>
      <c r="Z29" s="1"/>
      <c r="AA29" s="1"/>
      <c r="AB29" s="1"/>
      <c r="AC29" s="1"/>
      <c r="AD29" s="5"/>
      <c r="AE29" s="1"/>
      <c r="AF29" s="8"/>
      <c r="AG29" s="1"/>
      <c r="AH29" s="1"/>
      <c r="AI29" s="1"/>
      <c r="AJ29" s="1"/>
      <c r="AK29" s="1"/>
      <c r="AL29" s="5"/>
      <c r="AM29" s="1"/>
      <c r="AN29" s="1"/>
      <c r="AO29" s="1"/>
      <c r="AP29" s="1"/>
      <c r="AQ29" s="1"/>
      <c r="AR29" s="1"/>
      <c r="AS29" s="1"/>
      <c r="AT29" s="1"/>
    </row>
    <row r="30" spans="2:46" ht="15" thickBot="1" x14ac:dyDescent="0.25">
      <c r="B30" s="6"/>
      <c r="C30" s="7"/>
      <c r="D30" s="7"/>
      <c r="E30" s="1"/>
      <c r="F30" s="1"/>
      <c r="G30" s="1"/>
      <c r="H30" s="5"/>
      <c r="I30" s="1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3"/>
      <c r="W30" s="1"/>
      <c r="X30" s="8"/>
      <c r="Y30" s="1"/>
      <c r="Z30" s="1"/>
      <c r="AA30" s="1"/>
      <c r="AB30" s="1"/>
      <c r="AC30" s="1"/>
      <c r="AD30" s="5"/>
      <c r="AE30" s="1"/>
      <c r="AF30" s="9"/>
      <c r="AG30" s="10"/>
      <c r="AH30" s="10"/>
      <c r="AI30" s="10"/>
      <c r="AJ30" s="10"/>
      <c r="AK30" s="10"/>
      <c r="AL30" s="11"/>
      <c r="AS30" s="1"/>
      <c r="AT30" s="1"/>
    </row>
    <row r="31" spans="2:46" x14ac:dyDescent="0.2">
      <c r="B31" s="4" t="s">
        <v>79</v>
      </c>
      <c r="C31" s="1"/>
      <c r="D31" s="1"/>
      <c r="E31" s="1"/>
      <c r="F31" s="1"/>
      <c r="G31" s="1"/>
      <c r="H31" s="5"/>
      <c r="I31" s="1"/>
      <c r="J31" s="4" t="s">
        <v>109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3"/>
      <c r="W31" s="1"/>
      <c r="X31" s="8"/>
      <c r="Y31" s="1"/>
      <c r="Z31" s="1"/>
      <c r="AA31" s="1"/>
      <c r="AB31" s="1"/>
      <c r="AC31" s="1"/>
      <c r="AD31" s="5"/>
      <c r="AE31" s="1"/>
      <c r="AS31" s="1"/>
      <c r="AT31" s="1"/>
    </row>
    <row r="32" spans="2:46" ht="15" thickBot="1" x14ac:dyDescent="0.25">
      <c r="B32" s="8"/>
      <c r="C32" s="2" t="s">
        <v>68</v>
      </c>
      <c r="D32" s="2"/>
      <c r="E32" s="1"/>
      <c r="F32" s="1"/>
      <c r="G32" s="1"/>
      <c r="H32" s="5"/>
      <c r="I32" s="1"/>
      <c r="J32" s="44"/>
      <c r="K32" s="45" t="s">
        <v>80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  <c r="W32" s="1"/>
      <c r="X32" s="171" t="s">
        <v>41</v>
      </c>
      <c r="Y32" s="172"/>
      <c r="Z32" s="172"/>
      <c r="AA32" s="172"/>
      <c r="AB32" s="172"/>
      <c r="AC32" s="172"/>
      <c r="AD32" s="173"/>
      <c r="AE32" s="1"/>
      <c r="AS32" s="1"/>
      <c r="AT32" s="1"/>
    </row>
    <row r="33" spans="2:46" x14ac:dyDescent="0.2">
      <c r="B33" s="8"/>
      <c r="C33" s="2" t="s">
        <v>76</v>
      </c>
      <c r="D33" s="2"/>
      <c r="E33" s="1"/>
      <c r="F33" s="1"/>
      <c r="G33" s="1"/>
      <c r="H33" s="5"/>
      <c r="I33" s="1"/>
      <c r="W33" s="1"/>
      <c r="X33" s="8"/>
      <c r="Y33" s="1"/>
      <c r="Z33" s="1"/>
      <c r="AA33" s="1"/>
      <c r="AB33" s="1"/>
      <c r="AC33" s="1"/>
      <c r="AD33" s="5"/>
      <c r="AE33" s="1"/>
      <c r="AS33" s="1"/>
      <c r="AT33" s="1"/>
    </row>
    <row r="34" spans="2:46" x14ac:dyDescent="0.2">
      <c r="B34" s="8"/>
      <c r="C34" s="2" t="s">
        <v>70</v>
      </c>
      <c r="D34" s="2"/>
      <c r="E34" s="1"/>
      <c r="F34" s="1"/>
      <c r="G34" s="1"/>
      <c r="H34" s="5"/>
      <c r="I34" s="1"/>
      <c r="W34" s="1"/>
      <c r="X34" s="8"/>
      <c r="Y34" s="1"/>
      <c r="Z34" s="1"/>
      <c r="AA34" s="1"/>
      <c r="AB34" s="1"/>
      <c r="AC34" s="1"/>
      <c r="AD34" s="5"/>
      <c r="AE34" s="1"/>
      <c r="AS34" s="1"/>
      <c r="AT34" s="1"/>
    </row>
    <row r="35" spans="2:46" x14ac:dyDescent="0.2">
      <c r="B35" s="8"/>
      <c r="C35" s="2" t="s">
        <v>69</v>
      </c>
      <c r="D35" s="2"/>
      <c r="E35" s="1"/>
      <c r="F35" s="1"/>
      <c r="G35" s="1"/>
      <c r="H35" s="5"/>
      <c r="I35" s="1"/>
      <c r="W35" s="1"/>
      <c r="X35" s="8"/>
      <c r="Y35" s="1"/>
      <c r="Z35" s="1"/>
      <c r="AA35" s="1"/>
      <c r="AB35" s="1"/>
      <c r="AC35" s="1"/>
      <c r="AD35" s="5"/>
      <c r="AE35" s="1"/>
      <c r="AS35" s="1"/>
      <c r="AT35" s="1"/>
    </row>
    <row r="36" spans="2:46" x14ac:dyDescent="0.2">
      <c r="B36" s="8"/>
      <c r="C36" s="2" t="s">
        <v>71</v>
      </c>
      <c r="D36" s="2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"/>
      <c r="Y36" s="1"/>
      <c r="Z36" s="1"/>
      <c r="AA36" s="1"/>
      <c r="AB36" s="1"/>
      <c r="AC36" s="1"/>
      <c r="AD36" s="5"/>
      <c r="AE36" s="1"/>
      <c r="AM36" s="1"/>
      <c r="AN36" s="1"/>
      <c r="AO36" s="1"/>
      <c r="AP36" s="1"/>
      <c r="AQ36" s="1"/>
      <c r="AR36" s="1"/>
      <c r="AS36" s="1"/>
      <c r="AT36" s="1"/>
    </row>
    <row r="37" spans="2:46" x14ac:dyDescent="0.2">
      <c r="B37" s="6"/>
      <c r="C37" s="7" t="s">
        <v>72</v>
      </c>
      <c r="D37" s="7"/>
      <c r="E37" s="1"/>
      <c r="F37" s="1"/>
      <c r="G37" s="1"/>
      <c r="H37" s="5"/>
      <c r="I37" s="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8"/>
      <c r="Y37" s="1"/>
      <c r="Z37" s="1"/>
      <c r="AA37" s="1"/>
      <c r="AB37" s="1"/>
      <c r="AC37" s="1"/>
      <c r="AD37" s="5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:46" x14ac:dyDescent="0.2">
      <c r="B38" s="6"/>
      <c r="C38" s="7" t="s">
        <v>73</v>
      </c>
      <c r="D38" s="7"/>
      <c r="E38" s="1"/>
      <c r="F38" s="1"/>
      <c r="G38" s="1"/>
      <c r="H38" s="5"/>
      <c r="I38" s="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"/>
      <c r="X38" s="8"/>
      <c r="Y38" s="1"/>
      <c r="Z38" s="1"/>
      <c r="AA38" s="1"/>
      <c r="AB38" s="1"/>
      <c r="AC38" s="1"/>
      <c r="AD38" s="5"/>
      <c r="AE38" s="1"/>
      <c r="AF38" s="86"/>
      <c r="AG38" s="86"/>
      <c r="AH38" s="86"/>
      <c r="AI38" s="86"/>
      <c r="AJ38" s="86"/>
      <c r="AK38" s="86"/>
      <c r="AL38" s="86"/>
      <c r="AM38" s="1"/>
      <c r="AN38" s="1"/>
      <c r="AO38" s="1"/>
      <c r="AP38" s="1"/>
      <c r="AQ38" s="1"/>
      <c r="AR38" s="1"/>
      <c r="AS38" s="1"/>
      <c r="AT38" s="1"/>
    </row>
    <row r="39" spans="2:46" x14ac:dyDescent="0.2">
      <c r="B39" s="6"/>
      <c r="C39" s="7"/>
      <c r="D39" s="7"/>
      <c r="E39" s="1"/>
      <c r="F39" s="1"/>
      <c r="G39" s="1"/>
      <c r="H39" s="5"/>
      <c r="I39" s="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"/>
      <c r="X39" s="8"/>
      <c r="Y39" s="1"/>
      <c r="Z39" s="1"/>
      <c r="AA39" s="1"/>
      <c r="AB39" s="1"/>
      <c r="AC39" s="1"/>
      <c r="AD39" s="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46" x14ac:dyDescent="0.2">
      <c r="B40" s="6"/>
      <c r="C40" s="7"/>
      <c r="D40" s="1"/>
      <c r="E40" s="1"/>
      <c r="F40" s="1"/>
      <c r="G40" s="1"/>
      <c r="H40" s="5"/>
      <c r="I40" s="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"/>
      <c r="X40" s="8"/>
      <c r="Y40" s="1"/>
      <c r="Z40" s="1"/>
      <c r="AA40" s="1"/>
      <c r="AB40" s="1"/>
      <c r="AC40" s="1"/>
      <c r="AD40" s="5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:46" x14ac:dyDescent="0.2">
      <c r="B41" s="4" t="s">
        <v>61</v>
      </c>
      <c r="C41" s="1"/>
      <c r="D41" s="1"/>
      <c r="E41" s="1"/>
      <c r="F41" s="1"/>
      <c r="G41" s="1"/>
      <c r="H41" s="5"/>
      <c r="I41" s="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"/>
      <c r="X41" s="8"/>
      <c r="Y41" s="1"/>
      <c r="Z41" s="1"/>
      <c r="AA41" s="1"/>
      <c r="AB41" s="1"/>
      <c r="AC41" s="1"/>
      <c r="AD41" s="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46" x14ac:dyDescent="0.2">
      <c r="B42" s="8"/>
      <c r="C42" s="1" t="s">
        <v>45</v>
      </c>
      <c r="D42" s="1"/>
      <c r="E42" s="1"/>
      <c r="F42" s="1"/>
      <c r="G42" s="1"/>
      <c r="H42" s="5"/>
      <c r="I42" s="1"/>
      <c r="W42" s="1"/>
      <c r="X42" s="6"/>
      <c r="Y42" s="1"/>
      <c r="Z42" s="1"/>
      <c r="AA42" s="1"/>
      <c r="AB42" s="1"/>
      <c r="AC42" s="1"/>
      <c r="AD42" s="5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46" ht="15" thickBot="1" x14ac:dyDescent="0.25">
      <c r="B43" s="8"/>
      <c r="C43" s="1"/>
      <c r="D43" s="1"/>
      <c r="E43" s="1"/>
      <c r="F43" s="1"/>
      <c r="G43" s="1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87" t="s">
        <v>33</v>
      </c>
      <c r="Y43" s="88"/>
      <c r="Z43" s="88"/>
      <c r="AA43" s="88"/>
      <c r="AB43" s="88"/>
      <c r="AC43" s="88"/>
      <c r="AD43" s="89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:46" x14ac:dyDescent="0.2">
      <c r="B44" s="4" t="s">
        <v>44</v>
      </c>
      <c r="C44" s="1"/>
      <c r="D44" s="1"/>
      <c r="E44" s="1"/>
      <c r="F44" s="1"/>
      <c r="G44" s="1"/>
      <c r="H44" s="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2:46" ht="15" thickBot="1" x14ac:dyDescent="0.25">
      <c r="B45" s="9"/>
      <c r="C45" s="10" t="s">
        <v>62</v>
      </c>
      <c r="D45" s="10"/>
      <c r="E45" s="10"/>
      <c r="F45" s="10"/>
      <c r="G45" s="10"/>
      <c r="H45" s="1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:46" ht="15" thickBot="1" x14ac:dyDescent="0.2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46" ht="15.75" customHeight="1" thickBot="1" x14ac:dyDescent="0.25">
      <c r="B47" s="165" t="s">
        <v>38</v>
      </c>
      <c r="C47" s="166"/>
      <c r="D47" s="166"/>
      <c r="E47" s="166"/>
      <c r="F47" s="166"/>
      <c r="G47" s="166"/>
      <c r="H47" s="16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46" ht="15" customHeight="1" x14ac:dyDescent="0.2">
      <c r="B48" s="168" t="s">
        <v>40</v>
      </c>
      <c r="C48" s="169"/>
      <c r="D48" s="169"/>
      <c r="E48" s="169"/>
      <c r="F48" s="169"/>
      <c r="G48" s="169"/>
      <c r="H48" s="17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x14ac:dyDescent="0.2">
      <c r="B49" s="8"/>
      <c r="C49" s="1"/>
      <c r="D49" s="1"/>
      <c r="E49" s="1"/>
      <c r="F49" s="1"/>
      <c r="G49" s="1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x14ac:dyDescent="0.2">
      <c r="B50" s="8"/>
      <c r="C50" s="1"/>
      <c r="D50" s="1"/>
      <c r="E50" s="1"/>
      <c r="F50" s="1"/>
      <c r="G50" s="1"/>
      <c r="H50" s="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x14ac:dyDescent="0.2">
      <c r="B51" s="8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2">
      <c r="B52" s="8"/>
      <c r="C52" s="1"/>
      <c r="D52" s="1"/>
      <c r="E52" s="1"/>
      <c r="F52" s="1"/>
      <c r="G52" s="1"/>
      <c r="H52" s="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x14ac:dyDescent="0.2">
      <c r="B53" s="8"/>
      <c r="C53" s="1"/>
      <c r="D53" s="1"/>
      <c r="E53" s="1"/>
      <c r="F53" s="1"/>
      <c r="G53" s="1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5.75" customHeight="1" x14ac:dyDescent="0.2">
      <c r="B54" s="8"/>
      <c r="C54" s="1"/>
      <c r="D54" s="1"/>
      <c r="E54" s="1"/>
      <c r="F54" s="1"/>
      <c r="G54" s="1"/>
      <c r="H54" s="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x14ac:dyDescent="0.2">
      <c r="B55" s="171" t="s">
        <v>41</v>
      </c>
      <c r="C55" s="172"/>
      <c r="D55" s="172"/>
      <c r="E55" s="172"/>
      <c r="F55" s="172"/>
      <c r="G55" s="172"/>
      <c r="H55" s="17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x14ac:dyDescent="0.2">
      <c r="B56" s="8"/>
      <c r="C56" s="1"/>
      <c r="D56" s="1"/>
      <c r="E56" s="1"/>
      <c r="F56" s="1"/>
      <c r="G56" s="1"/>
      <c r="H56" s="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x14ac:dyDescent="0.2">
      <c r="B57" s="8"/>
      <c r="C57" s="1"/>
      <c r="D57" s="1"/>
      <c r="E57" s="1"/>
      <c r="F57" s="1"/>
      <c r="G57" s="1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x14ac:dyDescent="0.2">
      <c r="B58" s="8"/>
      <c r="C58" s="1"/>
      <c r="D58" s="1"/>
      <c r="E58" s="1"/>
      <c r="F58" s="1"/>
      <c r="G58" s="1"/>
      <c r="H58" s="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x14ac:dyDescent="0.2">
      <c r="B59" s="8"/>
      <c r="C59" s="1"/>
      <c r="D59" s="1"/>
      <c r="E59" s="1"/>
      <c r="F59" s="1"/>
      <c r="G59" s="1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x14ac:dyDescent="0.2">
      <c r="B60" s="8"/>
      <c r="C60" s="1"/>
      <c r="D60" s="1"/>
      <c r="E60" s="1"/>
      <c r="F60" s="1"/>
      <c r="G60" s="1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x14ac:dyDescent="0.2">
      <c r="B61" s="8"/>
      <c r="C61" s="1"/>
      <c r="D61" s="1"/>
      <c r="E61" s="1"/>
      <c r="F61" s="1"/>
      <c r="G61" s="1"/>
      <c r="H61" s="5"/>
      <c r="I61" s="1"/>
      <c r="W61" s="1"/>
      <c r="X61" s="1"/>
    </row>
    <row r="62" spans="2:24" x14ac:dyDescent="0.2">
      <c r="B62" s="8"/>
      <c r="C62" s="1"/>
      <c r="D62" s="1"/>
      <c r="E62" s="1"/>
      <c r="F62" s="1"/>
      <c r="G62" s="1"/>
      <c r="H62" s="5"/>
      <c r="I62" s="1"/>
      <c r="W62" s="1"/>
      <c r="X62" s="1"/>
    </row>
    <row r="63" spans="2:24" x14ac:dyDescent="0.2">
      <c r="B63" s="8"/>
      <c r="C63" s="1"/>
      <c r="D63" s="1"/>
      <c r="E63" s="1"/>
      <c r="F63" s="1"/>
      <c r="G63" s="1"/>
      <c r="H63" s="5"/>
      <c r="I63" s="1"/>
      <c r="W63" s="1"/>
      <c r="X63" s="1"/>
    </row>
    <row r="64" spans="2:24" x14ac:dyDescent="0.2">
      <c r="B64" s="8"/>
      <c r="C64" s="1"/>
      <c r="D64" s="1"/>
      <c r="E64" s="1"/>
      <c r="F64" s="1"/>
      <c r="G64" s="1"/>
      <c r="H64" s="5"/>
      <c r="I64" s="1"/>
      <c r="W64" s="1"/>
      <c r="X64" s="1"/>
    </row>
    <row r="65" spans="2:24" x14ac:dyDescent="0.2">
      <c r="B65" s="6"/>
      <c r="C65" s="1"/>
      <c r="D65" s="1"/>
      <c r="E65" s="1"/>
      <c r="F65" s="1"/>
      <c r="G65" s="1"/>
      <c r="H65" s="5"/>
      <c r="I65" s="1"/>
      <c r="W65" s="1"/>
      <c r="X65" s="1"/>
    </row>
    <row r="66" spans="2:24" ht="15" thickBot="1" x14ac:dyDescent="0.25">
      <c r="B66" s="174" t="s">
        <v>33</v>
      </c>
      <c r="C66" s="175"/>
      <c r="D66" s="175"/>
      <c r="E66" s="175"/>
      <c r="F66" s="175"/>
      <c r="G66" s="175"/>
      <c r="H66" s="176"/>
      <c r="I66" s="1"/>
      <c r="W66" s="1"/>
      <c r="X66" s="1"/>
    </row>
    <row r="67" spans="2:24" x14ac:dyDescent="0.2">
      <c r="B67" s="1"/>
      <c r="C67" s="1"/>
      <c r="D67" s="1"/>
      <c r="E67" s="1"/>
      <c r="F67" s="1"/>
      <c r="G67" s="1"/>
      <c r="H67" s="1"/>
      <c r="I67" s="1"/>
      <c r="W67" s="1"/>
      <c r="X67" s="1"/>
    </row>
    <row r="68" spans="2:24" x14ac:dyDescent="0.2">
      <c r="I68" s="1"/>
      <c r="W68" s="1"/>
      <c r="X68" s="1"/>
    </row>
    <row r="69" spans="2:24" x14ac:dyDescent="0.2">
      <c r="I69" s="1"/>
      <c r="W69" s="1"/>
      <c r="X69" s="1"/>
    </row>
    <row r="70" spans="2:24" x14ac:dyDescent="0.2">
      <c r="I70" s="1"/>
      <c r="W70" s="1"/>
      <c r="X70" s="1"/>
    </row>
    <row r="71" spans="2:24" x14ac:dyDescent="0.2">
      <c r="I71" s="1"/>
      <c r="W71" s="1"/>
      <c r="X71" s="1"/>
    </row>
    <row r="73" spans="2:24" ht="15.75" customHeight="1" x14ac:dyDescent="0.2"/>
    <row r="75" spans="2:24" x14ac:dyDescent="0.2">
      <c r="B75" s="1"/>
      <c r="C75" s="1"/>
      <c r="D75" s="1"/>
      <c r="E75" s="1"/>
      <c r="F75" s="1"/>
      <c r="G75" s="1"/>
      <c r="H75" s="1"/>
    </row>
    <row r="76" spans="2:24" x14ac:dyDescent="0.2">
      <c r="B76" s="1"/>
      <c r="C76" s="1"/>
      <c r="D76" s="1"/>
      <c r="E76" s="1"/>
      <c r="F76" s="1"/>
      <c r="G76" s="1"/>
      <c r="H76" s="1"/>
    </row>
    <row r="77" spans="2:24" x14ac:dyDescent="0.2">
      <c r="B77" s="1"/>
      <c r="C77" s="1"/>
      <c r="D77" s="1"/>
      <c r="E77" s="1"/>
      <c r="F77" s="1"/>
      <c r="G77" s="1"/>
      <c r="H77" s="1"/>
    </row>
    <row r="78" spans="2:24" x14ac:dyDescent="0.2">
      <c r="B78" s="1"/>
      <c r="C78" s="1"/>
      <c r="D78" s="1"/>
      <c r="E78" s="1"/>
      <c r="F78" s="1"/>
      <c r="G78" s="1"/>
      <c r="H78" s="1"/>
    </row>
    <row r="79" spans="2:24" x14ac:dyDescent="0.2">
      <c r="B79" s="1"/>
      <c r="C79" s="1"/>
      <c r="D79" s="1"/>
      <c r="E79" s="1"/>
      <c r="F79" s="1"/>
      <c r="G79" s="1"/>
      <c r="H79" s="1"/>
    </row>
  </sheetData>
  <sheetProtection selectLockedCells="1" selectUnlockedCells="1"/>
  <mergeCells count="16">
    <mergeCell ref="X3:AO3"/>
    <mergeCell ref="AF8:AO8"/>
    <mergeCell ref="X25:AD25"/>
    <mergeCell ref="B55:H55"/>
    <mergeCell ref="B66:H66"/>
    <mergeCell ref="G3:V3"/>
    <mergeCell ref="B8:H8"/>
    <mergeCell ref="J8:V8"/>
    <mergeCell ref="C19:H20"/>
    <mergeCell ref="B47:H47"/>
    <mergeCell ref="B48:H48"/>
    <mergeCell ref="X8:AD8"/>
    <mergeCell ref="X24:AD24"/>
    <mergeCell ref="AF24:AL24"/>
    <mergeCell ref="AF25:AL26"/>
    <mergeCell ref="X32:AD3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3F721-8F21-4040-9FCD-C0734C2387F2}">
  <sheetPr codeName="Sheet6">
    <pageSetUpPr fitToPage="1"/>
  </sheetPr>
  <dimension ref="A3:R107"/>
  <sheetViews>
    <sheetView showGridLines="0" topLeftCell="B3" zoomScale="85" zoomScaleNormal="85" workbookViewId="0">
      <selection activeCell="E30" sqref="E30:F30"/>
    </sheetView>
  </sheetViews>
  <sheetFormatPr defaultColWidth="8.7109375" defaultRowHeight="14.25" x14ac:dyDescent="0.2"/>
  <cols>
    <col min="1" max="1" width="2.7109375" style="14" customWidth="1"/>
    <col min="2" max="2" width="30.7109375" style="32" customWidth="1"/>
    <col min="3" max="3" width="20.7109375" style="15" customWidth="1"/>
    <col min="4" max="4" width="30.42578125" style="15" bestFit="1" customWidth="1"/>
    <col min="5" max="5" width="20.7109375" style="15" customWidth="1"/>
    <col min="6" max="6" width="20.140625" style="14" customWidth="1"/>
    <col min="7" max="7" width="24" style="14" customWidth="1"/>
    <col min="8" max="8" width="30.42578125" style="15" bestFit="1" customWidth="1"/>
    <col min="9" max="9" width="17.7109375" style="16" customWidth="1"/>
    <col min="10" max="10" width="17.7109375" style="15" bestFit="1" customWidth="1"/>
    <col min="11" max="11" width="24" style="15" customWidth="1"/>
    <col min="12" max="12" width="25.28515625" style="136" customWidth="1"/>
    <col min="13" max="14" width="22.140625" style="15" customWidth="1"/>
    <col min="15" max="15" width="25.140625" style="14" customWidth="1"/>
    <col min="16" max="16" width="20.28515625" style="14" customWidth="1"/>
    <col min="17" max="17" width="27.7109375" style="14" customWidth="1"/>
    <col min="18" max="18" width="17.28515625" style="14" bestFit="1" customWidth="1"/>
    <col min="19" max="19" width="14.42578125" style="14" bestFit="1" customWidth="1"/>
    <col min="20" max="20" width="8.7109375" style="14"/>
    <col min="21" max="21" width="13" style="14" customWidth="1"/>
    <col min="22" max="22" width="12.42578125" style="14" customWidth="1"/>
    <col min="23" max="16384" width="8.7109375" style="14"/>
  </cols>
  <sheetData>
    <row r="3" spans="1:17" ht="20.25" x14ac:dyDescent="0.3">
      <c r="B3" s="203" t="s">
        <v>118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53"/>
      <c r="N3" s="53"/>
      <c r="O3" s="53"/>
      <c r="P3" s="53"/>
      <c r="Q3" s="53"/>
    </row>
    <row r="4" spans="1:17" x14ac:dyDescent="0.2">
      <c r="F4" s="90"/>
      <c r="P4" s="47"/>
    </row>
    <row r="5" spans="1:17" x14ac:dyDescent="0.2">
      <c r="A5" s="48"/>
      <c r="B5" s="48"/>
      <c r="C5" s="48"/>
      <c r="D5" s="48"/>
      <c r="E5" s="48"/>
      <c r="F5" s="91"/>
      <c r="G5" s="48"/>
      <c r="H5" s="134" t="s">
        <v>83</v>
      </c>
      <c r="I5" s="48"/>
      <c r="J5" s="48"/>
      <c r="K5" s="48"/>
      <c r="L5" s="134" t="s">
        <v>82</v>
      </c>
      <c r="M5" s="48"/>
      <c r="N5" s="48"/>
      <c r="O5" s="48"/>
      <c r="P5" s="49"/>
      <c r="Q5" s="48"/>
    </row>
    <row r="6" spans="1:17" x14ac:dyDescent="0.2">
      <c r="A6" s="48"/>
      <c r="B6" s="48"/>
      <c r="C6" s="48"/>
      <c r="D6" s="48"/>
      <c r="E6" s="48"/>
      <c r="F6" s="91"/>
      <c r="H6" s="14"/>
      <c r="I6" s="14"/>
      <c r="J6" s="14"/>
      <c r="K6" s="14"/>
      <c r="L6" s="137"/>
      <c r="M6" s="48"/>
      <c r="N6" s="48"/>
      <c r="O6" s="48"/>
      <c r="P6" s="49"/>
      <c r="Q6" s="48"/>
    </row>
    <row r="7" spans="1:17" ht="13.9" customHeight="1" x14ac:dyDescent="0.2">
      <c r="A7" s="48"/>
      <c r="B7" s="200" t="s">
        <v>52</v>
      </c>
      <c r="C7" s="201"/>
      <c r="D7" s="202"/>
      <c r="E7" s="109" t="s">
        <v>81</v>
      </c>
      <c r="F7" s="109" t="s">
        <v>113</v>
      </c>
      <c r="H7" s="109" t="s">
        <v>18</v>
      </c>
      <c r="I7" s="109" t="s">
        <v>23</v>
      </c>
      <c r="J7" s="109" t="s">
        <v>24</v>
      </c>
      <c r="K7" s="48"/>
      <c r="L7" s="134" t="s">
        <v>18</v>
      </c>
      <c r="M7" s="134" t="s">
        <v>23</v>
      </c>
      <c r="N7" s="134" t="s">
        <v>24</v>
      </c>
      <c r="O7" s="48"/>
      <c r="P7" s="49"/>
      <c r="Q7" s="48"/>
    </row>
    <row r="8" spans="1:17" ht="14.25" customHeight="1" x14ac:dyDescent="0.2">
      <c r="A8" s="48"/>
      <c r="B8" s="207" t="s">
        <v>112</v>
      </c>
      <c r="C8" s="208"/>
      <c r="D8" s="209"/>
      <c r="E8" s="110" t="s">
        <v>82</v>
      </c>
      <c r="F8" s="122">
        <v>0.5</v>
      </c>
      <c r="G8" s="129">
        <f>INDEX(Lookup!F3:F6, MATCH(B8, Lookup!E3:E6, 0))</f>
        <v>3</v>
      </c>
      <c r="H8" s="99" t="s">
        <v>27</v>
      </c>
      <c r="I8" s="26">
        <f>$F$59</f>
        <v>0</v>
      </c>
      <c r="J8" s="100" t="s">
        <v>31</v>
      </c>
      <c r="K8" s="48"/>
      <c r="L8" s="99" t="s">
        <v>27</v>
      </c>
      <c r="M8" s="26">
        <f>SUM($F$34:$F$45)</f>
        <v>0</v>
      </c>
      <c r="N8" s="100" t="s">
        <v>31</v>
      </c>
      <c r="O8" s="48"/>
      <c r="P8" s="49"/>
      <c r="Q8" s="48"/>
    </row>
    <row r="9" spans="1:17" x14ac:dyDescent="0.2">
      <c r="A9" s="48"/>
      <c r="B9" s="14"/>
      <c r="C9" s="14"/>
      <c r="D9" s="14"/>
      <c r="E9" s="14"/>
      <c r="F9" s="91"/>
      <c r="H9" s="99" t="s">
        <v>28</v>
      </c>
      <c r="I9" s="27">
        <f>$H$59</f>
        <v>0</v>
      </c>
      <c r="J9" s="100" t="s">
        <v>31</v>
      </c>
      <c r="K9" s="48"/>
      <c r="L9" s="99" t="s">
        <v>28</v>
      </c>
      <c r="M9" s="27">
        <f>SUM($H$34:$H$45)</f>
        <v>0</v>
      </c>
      <c r="N9" s="100" t="s">
        <v>31</v>
      </c>
      <c r="O9" s="48"/>
      <c r="P9" s="49"/>
      <c r="Q9" s="48"/>
    </row>
    <row r="10" spans="1:17" ht="14.25" customHeight="1" x14ac:dyDescent="0.2">
      <c r="A10" s="48"/>
      <c r="B10" s="125" t="s">
        <v>53</v>
      </c>
      <c r="C10" s="125" t="s">
        <v>23</v>
      </c>
      <c r="D10" s="125" t="s">
        <v>24</v>
      </c>
      <c r="E10" s="14"/>
      <c r="F10" s="92"/>
      <c r="H10" s="99" t="s">
        <v>66</v>
      </c>
      <c r="I10" s="40"/>
      <c r="J10" s="100" t="s">
        <v>31</v>
      </c>
      <c r="K10" s="48"/>
      <c r="L10" s="99" t="s">
        <v>66</v>
      </c>
      <c r="M10" s="40"/>
      <c r="N10" s="100" t="s">
        <v>31</v>
      </c>
      <c r="O10" s="48"/>
      <c r="P10" s="49"/>
      <c r="Q10" s="48"/>
    </row>
    <row r="11" spans="1:17" x14ac:dyDescent="0.2">
      <c r="A11" s="48"/>
      <c r="B11" s="126" t="str">
        <f>IF(G8=1, "Monthly Income", IF(G8=2, "Monthly Income", IF(G8=3, "Monthly Income", IF(G8=4, "Monthly Income", ""))))</f>
        <v>Monthly Income</v>
      </c>
      <c r="C11" s="29"/>
      <c r="D11" s="127" t="str">
        <f>IF(G8=1, "Input From 1003", IF(G8=2, "Input From 1003", IF(G8=3, "Input From 1003", IF(G8=4, "Input From 1003",  ""))))</f>
        <v>Input From 1003</v>
      </c>
      <c r="E11" s="14"/>
      <c r="F11" s="92"/>
      <c r="H11" s="99" t="s">
        <v>65</v>
      </c>
      <c r="I11" s="40">
        <f>IFERROR(I9-I12, "")</f>
        <v>0</v>
      </c>
      <c r="J11" s="100" t="s">
        <v>31</v>
      </c>
      <c r="K11" s="48"/>
      <c r="L11" s="99" t="s">
        <v>65</v>
      </c>
      <c r="M11" s="40">
        <f>IFERROR(M9-M12, "")</f>
        <v>0</v>
      </c>
      <c r="N11" s="100" t="s">
        <v>31</v>
      </c>
      <c r="O11" s="48"/>
      <c r="P11" s="49"/>
      <c r="Q11" s="48"/>
    </row>
    <row r="12" spans="1:17" ht="14.25" customHeight="1" x14ac:dyDescent="0.2">
      <c r="A12" s="48"/>
      <c r="B12" s="126" t="str">
        <f>IF(G8=1, "Gross Receipts (All Months)", IF(G8=2, "Business Expense Percentage", IF(G8=3, "", IF(G8=4, "Gross Receipts (All Months)", ""))))</f>
        <v/>
      </c>
      <c r="C12" s="29">
        <v>0.2</v>
      </c>
      <c r="D12" s="127" t="str">
        <f>IF(G8=1, "Input From CPA P&amp;L", IF(G8=2, "Input From Expense Statement", IF(G8=3, "Input From 50% Net Margin", IF(G8=4, "CPA Prepared P&amp;L Statement", ""))))</f>
        <v>Input From 50% Net Margin</v>
      </c>
      <c r="E12" s="14"/>
      <c r="F12" s="92"/>
      <c r="H12" s="99" t="s">
        <v>54</v>
      </c>
      <c r="I12" s="38">
        <f>IF(G8=2, MAX(C12, 0.1)*I9,IF(G8=3, F8*I9, 0))</f>
        <v>0</v>
      </c>
      <c r="J12" s="100" t="s">
        <v>31</v>
      </c>
      <c r="K12" s="48"/>
      <c r="L12" s="99" t="s">
        <v>54</v>
      </c>
      <c r="M12" s="38">
        <f>IF(G8=2, MAX(C12, 0.1)*M9,IF(G8=3, F8*M9, 0))</f>
        <v>0</v>
      </c>
      <c r="N12" s="100" t="s">
        <v>31</v>
      </c>
    </row>
    <row r="13" spans="1:17" ht="14.25" customHeight="1" x14ac:dyDescent="0.2">
      <c r="A13" s="48"/>
      <c r="B13" s="128" t="str">
        <f>IF(G8=1, "Net Total Income (All Months)", IF(G8=2, "", IF(G8=3, "", IF(G8=4, "Net Total Income (All Months)", ""))))</f>
        <v/>
      </c>
      <c r="C13" s="29">
        <v>500000</v>
      </c>
      <c r="D13" s="127" t="str">
        <f>IF(G8=1, "Input From CPA P&amp;L", IF(G8=2, "", IF(G8=3, "Input From 50% Net Margin", IF(G8=4, "CPA Prepared P&amp;L Statement", ""))))</f>
        <v>Input From 50% Net Margin</v>
      </c>
      <c r="E13" s="14"/>
      <c r="F13" s="92"/>
      <c r="H13" s="99" t="s">
        <v>67</v>
      </c>
      <c r="I13" s="38" t="str">
        <f>IF(G8=3,"", "")</f>
        <v/>
      </c>
      <c r="J13" s="100" t="s">
        <v>31</v>
      </c>
      <c r="K13" s="48"/>
      <c r="L13" s="99" t="s">
        <v>67</v>
      </c>
      <c r="M13" s="38" t="str">
        <f>IF(G8=3,"", "")</f>
        <v/>
      </c>
      <c r="N13" s="100" t="s">
        <v>31</v>
      </c>
    </row>
    <row r="14" spans="1:17" ht="14.25" customHeight="1" x14ac:dyDescent="0.2">
      <c r="A14" s="48"/>
      <c r="E14" s="14"/>
      <c r="F14" s="92"/>
      <c r="H14" s="99" t="s">
        <v>19</v>
      </c>
      <c r="I14" s="28">
        <f>MIN(COUNTA(F34:F58),--LEFT($E$8,2))</f>
        <v>0</v>
      </c>
      <c r="J14" s="100" t="s">
        <v>31</v>
      </c>
      <c r="K14" s="48"/>
      <c r="L14" s="99" t="s">
        <v>19</v>
      </c>
      <c r="M14" s="28">
        <f>MIN(COUNTA(F34:F45),12)</f>
        <v>0</v>
      </c>
      <c r="N14" s="100" t="s">
        <v>31</v>
      </c>
    </row>
    <row r="15" spans="1:17" x14ac:dyDescent="0.2">
      <c r="A15" s="48"/>
      <c r="B15" s="200" t="s">
        <v>78</v>
      </c>
      <c r="C15" s="201"/>
      <c r="D15" s="201"/>
      <c r="E15" s="201"/>
      <c r="F15" s="202"/>
      <c r="H15" s="99" t="s">
        <v>55</v>
      </c>
      <c r="I15" s="26" t="str">
        <f>IFERROR(I11/I14*IF(G8=5,1,$E$16),"")</f>
        <v/>
      </c>
      <c r="J15" s="100" t="s">
        <v>31</v>
      </c>
      <c r="K15" s="48"/>
      <c r="L15" s="99" t="s">
        <v>55</v>
      </c>
      <c r="M15" s="26" t="str">
        <f>IFERROR(M11/M14*IF(G8=5,1,$E$16),"")</f>
        <v/>
      </c>
      <c r="N15" s="100" t="s">
        <v>31</v>
      </c>
    </row>
    <row r="16" spans="1:17" x14ac:dyDescent="0.2">
      <c r="A16" s="48"/>
      <c r="B16" s="220" t="s">
        <v>68</v>
      </c>
      <c r="C16" s="221"/>
      <c r="D16" s="222"/>
      <c r="E16" s="204"/>
      <c r="F16" s="205"/>
      <c r="H16" s="99" t="s">
        <v>56</v>
      </c>
      <c r="I16" s="26">
        <f>IF(G8=1, MIN(C11, I15), IF(G8=2, MIN(I15, C11), IF(G8=3, MIN(C11, I15), IF(G8=4, MIN(I15, C11),IF(G8=5, MIN(I15, C11), "")))))</f>
        <v>0</v>
      </c>
      <c r="J16" s="100" t="s">
        <v>31</v>
      </c>
      <c r="K16" s="48"/>
      <c r="L16" s="99" t="s">
        <v>56</v>
      </c>
      <c r="M16" s="26">
        <f>IF(G8=1, MIN(C11, M15), IF(G8=2, MIN(M15, C11), IF(G8=3, MIN(C11, M15), IF(G8=4, MIN(M15, C11),IF(G8=5, MIN(M15, C11), "")))))</f>
        <v>0</v>
      </c>
      <c r="N16" s="100" t="s">
        <v>31</v>
      </c>
    </row>
    <row r="17" spans="1:17" ht="15" x14ac:dyDescent="0.25">
      <c r="A17" s="48"/>
      <c r="B17" s="220" t="s">
        <v>76</v>
      </c>
      <c r="C17" s="221"/>
      <c r="D17" s="222"/>
      <c r="E17" s="204"/>
      <c r="F17" s="205"/>
      <c r="H17" s="99" t="s">
        <v>57</v>
      </c>
      <c r="I17" s="39" t="str">
        <f>IF(OR(G8=1),I9/C12,"")</f>
        <v/>
      </c>
      <c r="J17" s="100" t="s">
        <v>31</v>
      </c>
      <c r="K17"/>
      <c r="L17" s="99" t="s">
        <v>57</v>
      </c>
      <c r="M17" s="39" t="str">
        <f>IF(OR(G8=1),M9/C12,"")</f>
        <v/>
      </c>
      <c r="N17" s="100" t="s">
        <v>31</v>
      </c>
    </row>
    <row r="18" spans="1:17" ht="15" x14ac:dyDescent="0.25">
      <c r="A18" s="48"/>
      <c r="B18" s="220" t="s">
        <v>70</v>
      </c>
      <c r="C18" s="221"/>
      <c r="D18" s="222"/>
      <c r="E18" s="204"/>
      <c r="F18" s="205"/>
      <c r="H18" s="50"/>
      <c r="I18" s="50"/>
      <c r="J18" s="14"/>
      <c r="K18"/>
      <c r="L18" s="138"/>
      <c r="M18" s="52"/>
      <c r="N18" s="52"/>
    </row>
    <row r="19" spans="1:17" ht="14.25" customHeight="1" x14ac:dyDescent="0.25">
      <c r="A19" s="48"/>
      <c r="B19" s="220" t="s">
        <v>69</v>
      </c>
      <c r="C19" s="221"/>
      <c r="D19" s="222"/>
      <c r="E19" s="204"/>
      <c r="F19" s="205"/>
      <c r="H19" s="210" t="s">
        <v>85</v>
      </c>
      <c r="I19" s="212" t="str">
        <f>IF(AND(SUM(J34:J45)&gt;5, SUM(J34:J36)&gt;0), "Loan Exceeds NSF Criteria",
IF(AND(SUM(J34:J45)&gt;5),"Loan Exceeds NSF Criteria",
IF(AND(SUM(J34:J35)&gt;=1, SUM(J34:J45)&gt;3), "Loan Exceeds NSF Criteria",
IF(AND(G8=1,(1-I9/C13)&lt;0.1, I9/C13&lt;1), "Warning: Expenses &lt; 10%",
IF(AND(G8=3, E21&gt;2000000), "Annual Sales Exceeded",
IF(AND(G8=3, E22&gt;10), "Employee Limit Exceeded",
IF(OR(E16=0, E16=""), "Percentage of Ownership Missing",
IF(AND(G8=2, C12&lt;0.1), "Business Expense Percentage Below 10% Threshold", "OK"))))))))</f>
        <v>Percentage of Ownership Missing</v>
      </c>
      <c r="J19" s="213"/>
      <c r="K19"/>
      <c r="L19" s="138"/>
      <c r="M19" s="48"/>
      <c r="N19" s="48"/>
    </row>
    <row r="20" spans="1:17" ht="15" x14ac:dyDescent="0.25">
      <c r="A20" s="48"/>
      <c r="B20" s="220" t="s">
        <v>71</v>
      </c>
      <c r="C20" s="221"/>
      <c r="D20" s="222"/>
      <c r="E20" s="204"/>
      <c r="F20" s="205"/>
      <c r="H20" s="211"/>
      <c r="I20" s="214"/>
      <c r="J20" s="215"/>
      <c r="K20"/>
      <c r="L20" s="138"/>
      <c r="M20" s="48"/>
      <c r="N20" s="48"/>
    </row>
    <row r="21" spans="1:17" ht="15" x14ac:dyDescent="0.25">
      <c r="A21" s="48"/>
      <c r="B21" s="220" t="s">
        <v>72</v>
      </c>
      <c r="C21" s="221"/>
      <c r="D21" s="222"/>
      <c r="E21" s="204"/>
      <c r="F21" s="205"/>
      <c r="H21" s="16"/>
      <c r="J21" s="16"/>
      <c r="K21"/>
      <c r="L21" s="138"/>
      <c r="M21" s="48"/>
      <c r="N21" s="48"/>
    </row>
    <row r="22" spans="1:17" ht="14.65" customHeight="1" x14ac:dyDescent="0.25">
      <c r="A22" s="48"/>
      <c r="B22" s="220" t="s">
        <v>73</v>
      </c>
      <c r="C22" s="221"/>
      <c r="D22" s="222"/>
      <c r="E22" s="204"/>
      <c r="F22" s="205"/>
      <c r="H22" s="185" t="s">
        <v>86</v>
      </c>
      <c r="I22" s="216" t="str">
        <f>IF(AND(OR(G8=1, G8=3, G8=4), I17&lt;0.9), "Deposits Outside of 10% Tolerance",
IF(AND(G8=4,I14&lt;2), "Min 2 Months Required",
IF(AND(G8&lt;&gt;4, AND(INT(LEFT($E$8, 2))=24, $I$14&lt;24)), "Min 24 Months Required",
IF(AND(G8&lt;&gt;4, AND(INT(LEFT($E$8, 2))=12, $I$14&lt;12)), "Min 12 Months Required",
IF(AND(OR(G8=1, G8=3, G8=4), (I11/I14)&lt;I16), TEXT(I15, "$#,##0.00"),TEXT((I16), "$#,##0.00"))))))</f>
        <v>Min 12 Months Required</v>
      </c>
      <c r="J22" s="217"/>
      <c r="K22"/>
      <c r="L22" s="138"/>
      <c r="M22" s="48"/>
      <c r="N22" s="48"/>
    </row>
    <row r="23" spans="1:17" ht="15" x14ac:dyDescent="0.25">
      <c r="A23" s="48"/>
      <c r="B23" s="15"/>
      <c r="C23" s="16"/>
      <c r="F23" s="15"/>
      <c r="H23" s="186"/>
      <c r="I23" s="218"/>
      <c r="J23" s="219"/>
      <c r="K23"/>
      <c r="L23" s="138"/>
      <c r="M23" s="48"/>
      <c r="N23" s="48"/>
    </row>
    <row r="24" spans="1:17" ht="15" x14ac:dyDescent="0.25">
      <c r="A24" s="48"/>
      <c r="B24" s="200" t="s">
        <v>88</v>
      </c>
      <c r="C24" s="201"/>
      <c r="D24" s="202"/>
      <c r="E24" s="109" t="s">
        <v>23</v>
      </c>
      <c r="F24" s="109" t="s">
        <v>89</v>
      </c>
      <c r="G24" s="48"/>
      <c r="H24" s="48"/>
      <c r="I24" s="48"/>
      <c r="J24" s="48"/>
      <c r="K24"/>
      <c r="L24" s="138"/>
      <c r="M24" s="48"/>
      <c r="N24" s="48"/>
      <c r="O24" s="48"/>
    </row>
    <row r="25" spans="1:17" ht="15" x14ac:dyDescent="0.25">
      <c r="A25" s="48"/>
      <c r="B25" s="230" t="s">
        <v>90</v>
      </c>
      <c r="C25" s="231"/>
      <c r="D25" s="232"/>
      <c r="E25" s="108">
        <f>SUM(H34:H45)</f>
        <v>0</v>
      </c>
      <c r="F25" s="73">
        <f>E25/12</f>
        <v>0</v>
      </c>
      <c r="J25" s="48"/>
      <c r="K25"/>
      <c r="L25" s="138"/>
      <c r="M25" s="48"/>
      <c r="N25" s="48"/>
      <c r="O25" s="48"/>
    </row>
    <row r="26" spans="1:17" ht="15" x14ac:dyDescent="0.25">
      <c r="A26" s="48"/>
      <c r="B26" s="230" t="s">
        <v>91</v>
      </c>
      <c r="C26" s="231"/>
      <c r="D26" s="232"/>
      <c r="E26" s="73" t="str">
        <f>IF(E8="12 Months","NA",SUM(H34:H57))</f>
        <v>NA</v>
      </c>
      <c r="F26" s="73" t="str">
        <f>IF(E8="12 Months","NA",E26/24)</f>
        <v>NA</v>
      </c>
      <c r="H26" s="206"/>
      <c r="I26" s="206"/>
      <c r="J26" s="206"/>
      <c r="K26"/>
      <c r="L26" s="138"/>
      <c r="M26" s="48"/>
      <c r="N26" s="48"/>
      <c r="O26" s="48"/>
    </row>
    <row r="27" spans="1:17" x14ac:dyDescent="0.2">
      <c r="A27" s="48"/>
      <c r="B27" s="230" t="s">
        <v>92</v>
      </c>
      <c r="C27" s="231"/>
      <c r="D27" s="232"/>
      <c r="E27" s="83" t="str">
        <f>IF(E8="12 Months","NA",IF(SUM(H46:H57)&lt;SUM(H34:H45),SUM(H46:H57),"-"))</f>
        <v>NA</v>
      </c>
      <c r="F27" s="83" t="str">
        <f>IF(E8="12 Months","NA",IF(E27="-","-",E27/24))</f>
        <v>NA</v>
      </c>
      <c r="H27" s="206"/>
      <c r="I27" s="206"/>
      <c r="J27" s="206"/>
      <c r="K27" s="51"/>
      <c r="L27" s="139"/>
      <c r="M27" s="48"/>
      <c r="N27" s="48"/>
      <c r="O27" s="48"/>
    </row>
    <row r="28" spans="1:17" x14ac:dyDescent="0.2">
      <c r="A28" s="48"/>
      <c r="B28" s="57"/>
      <c r="C28" s="57"/>
      <c r="D28" s="57"/>
      <c r="E28" s="57"/>
      <c r="F28" s="57"/>
      <c r="H28" s="124"/>
      <c r="I28" s="124"/>
      <c r="J28" s="124"/>
      <c r="K28" s="51"/>
      <c r="L28" s="139"/>
      <c r="M28" s="48"/>
      <c r="N28" s="48"/>
      <c r="O28" s="48"/>
    </row>
    <row r="29" spans="1:17" x14ac:dyDescent="0.2">
      <c r="A29" s="48"/>
      <c r="B29" s="233" t="s">
        <v>93</v>
      </c>
      <c r="C29" s="234"/>
      <c r="D29" s="234"/>
      <c r="E29" s="235">
        <f>IFERROR(IF(E30&lt;-24.99%,"Loan Ineligible due to declining income", IF(OR(SUM($J$34:$J$45)&gt;5, AND(SUM($J$34:$J$45)&lt;=5,SUM($J$34:$J$45)&gt;3,SUM(J34:J36)&gt;0), AND(SUM($J$34:$J$45)&lt;=3, SUM(J34:J35)&gt;1)), "Loan Exceeds NSF Criteria", IF(AND(F25&lt;F26,F25&lt;F27),F25,IF(AND(F26&lt;F25,F26&lt;F27),F26,F27)))),0)</f>
        <v>0</v>
      </c>
      <c r="F29" s="236"/>
      <c r="H29" s="185" t="s">
        <v>129</v>
      </c>
      <c r="I29" s="187"/>
      <c r="J29" s="188"/>
      <c r="K29" s="51"/>
      <c r="L29" s="139"/>
      <c r="M29" s="48"/>
      <c r="N29" s="48"/>
      <c r="O29" s="48"/>
    </row>
    <row r="30" spans="1:17" x14ac:dyDescent="0.2">
      <c r="A30" s="48"/>
      <c r="B30" s="237" t="s">
        <v>94</v>
      </c>
      <c r="C30" s="238"/>
      <c r="D30" s="238"/>
      <c r="E30" s="239" t="str">
        <f>IF(E8="12 Months","NA",IFERROR(((SUM(H34:H45))/(SUM(H46:H57)))-1,0))</f>
        <v>NA</v>
      </c>
      <c r="F30" s="240"/>
      <c r="H30" s="186"/>
      <c r="I30" s="189"/>
      <c r="J30" s="190"/>
      <c r="K30" s="51"/>
      <c r="L30" s="139"/>
      <c r="M30" s="48"/>
      <c r="N30" s="48"/>
      <c r="O30" s="48"/>
      <c r="P30" s="49"/>
      <c r="Q30" s="48"/>
    </row>
    <row r="31" spans="1:17" x14ac:dyDescent="0.2">
      <c r="A31" s="48"/>
      <c r="B31" s="57"/>
      <c r="C31" s="57"/>
      <c r="D31" s="57"/>
      <c r="E31" s="57"/>
      <c r="F31" s="57"/>
      <c r="H31" s="133"/>
      <c r="I31" s="133"/>
      <c r="J31" s="133"/>
      <c r="K31" s="51"/>
      <c r="L31" s="139"/>
      <c r="M31" s="48"/>
      <c r="N31" s="48"/>
      <c r="O31" s="48"/>
    </row>
    <row r="32" spans="1:17" ht="35.25" customHeight="1" x14ac:dyDescent="0.2">
      <c r="B32" s="48"/>
      <c r="C32" s="48"/>
      <c r="D32" s="48"/>
      <c r="E32" s="48"/>
      <c r="F32" s="54" t="s">
        <v>64</v>
      </c>
      <c r="G32" s="50"/>
      <c r="H32" s="50"/>
      <c r="I32" s="14"/>
      <c r="J32" s="48"/>
      <c r="K32" s="51"/>
      <c r="L32" s="137"/>
      <c r="M32" s="14"/>
      <c r="N32" s="14"/>
    </row>
    <row r="33" spans="2:17" ht="28.5" x14ac:dyDescent="0.2">
      <c r="B33" s="109" t="s">
        <v>14</v>
      </c>
      <c r="C33" s="109" t="s">
        <v>12</v>
      </c>
      <c r="D33" s="111" t="s">
        <v>47</v>
      </c>
      <c r="E33" s="111" t="s">
        <v>48</v>
      </c>
      <c r="F33" s="111" t="s">
        <v>26</v>
      </c>
      <c r="G33" s="112" t="s">
        <v>25</v>
      </c>
      <c r="H33" s="111" t="s">
        <v>51</v>
      </c>
      <c r="I33" s="111" t="s">
        <v>50</v>
      </c>
      <c r="J33" s="111" t="s">
        <v>46</v>
      </c>
      <c r="K33" s="109" t="s">
        <v>121</v>
      </c>
      <c r="L33" s="14"/>
      <c r="M33" s="14"/>
      <c r="N33" s="14"/>
    </row>
    <row r="34" spans="2:17" x14ac:dyDescent="0.2">
      <c r="B34" s="110">
        <v>2021</v>
      </c>
      <c r="C34" s="110" t="s">
        <v>0</v>
      </c>
      <c r="D34" s="25"/>
      <c r="E34" s="25"/>
      <c r="F34" s="24"/>
      <c r="G34" s="24"/>
      <c r="H34" s="33">
        <f t="shared" ref="H34:H58" si="0">F34-SUM(G34:G34)</f>
        <v>0</v>
      </c>
      <c r="I34" s="30"/>
      <c r="J34" s="37"/>
      <c r="K34" s="37"/>
      <c r="L34" s="14"/>
      <c r="M34" s="14"/>
      <c r="N34" s="14"/>
      <c r="Q34" s="18"/>
    </row>
    <row r="35" spans="2:17" x14ac:dyDescent="0.2">
      <c r="B35" s="110">
        <f>IF(C35=" "," ",IF(C35="December",B34-1,B34))</f>
        <v>2020</v>
      </c>
      <c r="C35" s="110" t="str">
        <f>IF(C34="January","December",IF(C34="February","January",IF(C34="March","February",IF(C34="April","March",(IF(C34="May","April",IF(C34="June","May",IF(C34="July","June",IF(C34="August","July",IF(C34="September","August",IF(C34="October","September",IF(C34="November","October",IF(C34="December","November"," ")))))))))))))</f>
        <v>December</v>
      </c>
      <c r="D35" s="25"/>
      <c r="E35" s="25"/>
      <c r="F35" s="24"/>
      <c r="G35" s="24"/>
      <c r="H35" s="33">
        <f t="shared" si="0"/>
        <v>0</v>
      </c>
      <c r="I35" s="30"/>
      <c r="J35" s="37"/>
      <c r="K35" s="37"/>
      <c r="L35" s="14"/>
      <c r="M35" s="14"/>
      <c r="N35" s="14"/>
      <c r="Q35" s="34"/>
    </row>
    <row r="36" spans="2:17" x14ac:dyDescent="0.2">
      <c r="B36" s="110">
        <f t="shared" ref="B36:B45" si="1">IF(C36=" "," ",IF(C36="December",B35-1,B35))</f>
        <v>2020</v>
      </c>
      <c r="C36" s="110" t="str">
        <f t="shared" ref="C36:C58" si="2">IF(C35="January","December",IF(C35="February","January",IF(C35="March","February",IF(C35="April","March",(IF(C35="May","April",IF(C35="June","May",IF(C35="July","June",IF(C35="August","July",IF(C35="September","August",IF(C35="October","September",IF(C35="November","October",IF(C35="December","November"," ")))))))))))))</f>
        <v>November</v>
      </c>
      <c r="D36" s="25"/>
      <c r="E36" s="25"/>
      <c r="F36" s="24"/>
      <c r="G36" s="24"/>
      <c r="H36" s="33">
        <f t="shared" si="0"/>
        <v>0</v>
      </c>
      <c r="I36" s="30"/>
      <c r="J36" s="37"/>
      <c r="K36" s="37"/>
      <c r="L36" s="14"/>
      <c r="M36" s="14"/>
      <c r="N36" s="14"/>
      <c r="Q36" s="34"/>
    </row>
    <row r="37" spans="2:17" x14ac:dyDescent="0.2">
      <c r="B37" s="110">
        <f t="shared" si="1"/>
        <v>2020</v>
      </c>
      <c r="C37" s="110" t="str">
        <f t="shared" si="2"/>
        <v>October</v>
      </c>
      <c r="D37" s="25"/>
      <c r="E37" s="25"/>
      <c r="F37" s="24"/>
      <c r="G37" s="24"/>
      <c r="H37" s="33">
        <f t="shared" si="0"/>
        <v>0</v>
      </c>
      <c r="I37" s="30"/>
      <c r="J37" s="37"/>
      <c r="K37" s="37"/>
      <c r="L37" s="14"/>
      <c r="M37" s="14"/>
      <c r="N37" s="14"/>
      <c r="Q37" s="34"/>
    </row>
    <row r="38" spans="2:17" x14ac:dyDescent="0.2">
      <c r="B38" s="110">
        <f t="shared" si="1"/>
        <v>2020</v>
      </c>
      <c r="C38" s="110" t="str">
        <f t="shared" si="2"/>
        <v>September</v>
      </c>
      <c r="D38" s="25"/>
      <c r="E38" s="25"/>
      <c r="F38" s="24"/>
      <c r="G38" s="24"/>
      <c r="H38" s="33">
        <f t="shared" si="0"/>
        <v>0</v>
      </c>
      <c r="I38" s="30"/>
      <c r="J38" s="37"/>
      <c r="K38" s="37"/>
      <c r="L38" s="14"/>
      <c r="M38" s="14"/>
      <c r="N38" s="14"/>
      <c r="Q38" s="34"/>
    </row>
    <row r="39" spans="2:17" x14ac:dyDescent="0.2">
      <c r="B39" s="110">
        <f t="shared" si="1"/>
        <v>2020</v>
      </c>
      <c r="C39" s="110" t="str">
        <f t="shared" si="2"/>
        <v>August</v>
      </c>
      <c r="D39" s="25"/>
      <c r="E39" s="25"/>
      <c r="F39" s="24"/>
      <c r="G39" s="24"/>
      <c r="H39" s="33">
        <f t="shared" si="0"/>
        <v>0</v>
      </c>
      <c r="I39" s="30"/>
      <c r="J39" s="37"/>
      <c r="K39" s="37"/>
      <c r="L39" s="14"/>
      <c r="M39" s="14"/>
      <c r="N39" s="14"/>
      <c r="Q39" s="34"/>
    </row>
    <row r="40" spans="2:17" x14ac:dyDescent="0.2">
      <c r="B40" s="110">
        <f t="shared" si="1"/>
        <v>2020</v>
      </c>
      <c r="C40" s="110" t="str">
        <f t="shared" si="2"/>
        <v>July</v>
      </c>
      <c r="D40" s="25"/>
      <c r="E40" s="25"/>
      <c r="F40" s="24"/>
      <c r="G40" s="24"/>
      <c r="H40" s="33">
        <f t="shared" si="0"/>
        <v>0</v>
      </c>
      <c r="I40" s="30"/>
      <c r="J40" s="37"/>
      <c r="K40" s="37"/>
      <c r="L40" s="14"/>
      <c r="M40" s="14"/>
      <c r="N40" s="14"/>
      <c r="O40" s="36"/>
      <c r="Q40" s="34"/>
    </row>
    <row r="41" spans="2:17" x14ac:dyDescent="0.2">
      <c r="B41" s="110">
        <f>IF(C41=" "," ",IF(C41="December",B40-1,B40))</f>
        <v>2020</v>
      </c>
      <c r="C41" s="110" t="str">
        <f t="shared" si="2"/>
        <v>June</v>
      </c>
      <c r="D41" s="25"/>
      <c r="E41" s="25"/>
      <c r="F41" s="24"/>
      <c r="G41" s="24"/>
      <c r="H41" s="33">
        <f t="shared" si="0"/>
        <v>0</v>
      </c>
      <c r="I41" s="30"/>
      <c r="J41" s="37"/>
      <c r="K41" s="37"/>
      <c r="L41" s="14"/>
      <c r="M41" s="14"/>
      <c r="N41" s="14"/>
      <c r="O41" s="36"/>
      <c r="Q41" s="34"/>
    </row>
    <row r="42" spans="2:17" x14ac:dyDescent="0.2">
      <c r="B42" s="110">
        <f t="shared" si="1"/>
        <v>2020</v>
      </c>
      <c r="C42" s="110" t="str">
        <f t="shared" si="2"/>
        <v>May</v>
      </c>
      <c r="D42" s="25"/>
      <c r="E42" s="25"/>
      <c r="F42" s="24"/>
      <c r="G42" s="24"/>
      <c r="H42" s="33">
        <f t="shared" si="0"/>
        <v>0</v>
      </c>
      <c r="I42" s="30"/>
      <c r="J42" s="37"/>
      <c r="K42" s="37"/>
      <c r="L42" s="14"/>
      <c r="M42" s="14"/>
      <c r="N42" s="14"/>
      <c r="O42" s="36"/>
      <c r="Q42" s="34"/>
    </row>
    <row r="43" spans="2:17" ht="14.25" customHeight="1" x14ac:dyDescent="0.2">
      <c r="B43" s="110">
        <f t="shared" si="1"/>
        <v>2020</v>
      </c>
      <c r="C43" s="110" t="str">
        <f t="shared" si="2"/>
        <v>April</v>
      </c>
      <c r="D43" s="25"/>
      <c r="E43" s="25"/>
      <c r="F43" s="24"/>
      <c r="G43" s="24"/>
      <c r="H43" s="33">
        <f t="shared" si="0"/>
        <v>0</v>
      </c>
      <c r="I43" s="30"/>
      <c r="J43" s="37"/>
      <c r="K43" s="37"/>
      <c r="L43" s="14"/>
      <c r="M43" s="14"/>
      <c r="N43" s="14"/>
    </row>
    <row r="44" spans="2:17" s="16" customFormat="1" ht="15.75" customHeight="1" x14ac:dyDescent="0.2">
      <c r="B44" s="110">
        <f t="shared" si="1"/>
        <v>2020</v>
      </c>
      <c r="C44" s="110" t="str">
        <f t="shared" si="2"/>
        <v>March</v>
      </c>
      <c r="D44" s="25"/>
      <c r="E44" s="25"/>
      <c r="F44" s="24"/>
      <c r="G44" s="24"/>
      <c r="H44" s="33">
        <f t="shared" si="0"/>
        <v>0</v>
      </c>
      <c r="I44" s="30"/>
      <c r="J44" s="37"/>
      <c r="K44" s="37"/>
    </row>
    <row r="45" spans="2:17" s="16" customFormat="1" ht="15.75" customHeight="1" x14ac:dyDescent="0.2">
      <c r="B45" s="110">
        <f t="shared" si="1"/>
        <v>2020</v>
      </c>
      <c r="C45" s="110" t="str">
        <f t="shared" si="2"/>
        <v>February</v>
      </c>
      <c r="D45" s="25"/>
      <c r="E45" s="25"/>
      <c r="F45" s="24"/>
      <c r="G45" s="24"/>
      <c r="H45" s="33">
        <f t="shared" si="0"/>
        <v>0</v>
      </c>
      <c r="I45" s="30"/>
      <c r="J45" s="37"/>
      <c r="K45" s="37"/>
    </row>
    <row r="46" spans="2:17" s="16" customFormat="1" ht="15.75" customHeight="1" x14ac:dyDescent="0.2">
      <c r="B46" s="110">
        <f t="shared" ref="B46:B58" si="3">B34-1</f>
        <v>2020</v>
      </c>
      <c r="C46" s="110" t="str">
        <f t="shared" si="2"/>
        <v>January</v>
      </c>
      <c r="D46" s="25"/>
      <c r="E46" s="25"/>
      <c r="F46" s="24"/>
      <c r="G46" s="24"/>
      <c r="H46" s="33">
        <f t="shared" si="0"/>
        <v>0</v>
      </c>
      <c r="I46" s="30"/>
      <c r="J46" s="41"/>
      <c r="K46" s="37"/>
    </row>
    <row r="47" spans="2:17" s="16" customFormat="1" ht="15.75" customHeight="1" x14ac:dyDescent="0.2">
      <c r="B47" s="110">
        <f t="shared" si="3"/>
        <v>2019</v>
      </c>
      <c r="C47" s="110" t="str">
        <f t="shared" si="2"/>
        <v>December</v>
      </c>
      <c r="D47" s="25"/>
      <c r="E47" s="25"/>
      <c r="F47" s="24"/>
      <c r="G47" s="24"/>
      <c r="H47" s="33">
        <f t="shared" si="0"/>
        <v>0</v>
      </c>
      <c r="I47" s="30"/>
      <c r="J47" s="41"/>
      <c r="K47" s="37"/>
    </row>
    <row r="48" spans="2:17" s="16" customFormat="1" ht="15.75" customHeight="1" x14ac:dyDescent="0.2">
      <c r="B48" s="110">
        <f t="shared" si="3"/>
        <v>2019</v>
      </c>
      <c r="C48" s="110" t="str">
        <f t="shared" si="2"/>
        <v>November</v>
      </c>
      <c r="D48" s="25"/>
      <c r="E48" s="25"/>
      <c r="F48" s="24"/>
      <c r="G48" s="24"/>
      <c r="H48" s="33">
        <f t="shared" si="0"/>
        <v>0</v>
      </c>
      <c r="I48" s="30"/>
      <c r="J48" s="41"/>
      <c r="K48" s="37"/>
    </row>
    <row r="49" spans="2:18" s="16" customFormat="1" ht="15.75" customHeight="1" x14ac:dyDescent="0.2">
      <c r="B49" s="110">
        <f t="shared" si="3"/>
        <v>2019</v>
      </c>
      <c r="C49" s="110" t="str">
        <f t="shared" si="2"/>
        <v>October</v>
      </c>
      <c r="D49" s="25"/>
      <c r="E49" s="25"/>
      <c r="F49" s="24"/>
      <c r="G49" s="24"/>
      <c r="H49" s="33">
        <f t="shared" si="0"/>
        <v>0</v>
      </c>
      <c r="I49" s="30"/>
      <c r="J49" s="41"/>
      <c r="K49" s="37"/>
    </row>
    <row r="50" spans="2:18" s="16" customFormat="1" ht="15.75" customHeight="1" x14ac:dyDescent="0.2">
      <c r="B50" s="110">
        <f t="shared" si="3"/>
        <v>2019</v>
      </c>
      <c r="C50" s="110" t="str">
        <f t="shared" si="2"/>
        <v>September</v>
      </c>
      <c r="D50" s="25"/>
      <c r="E50" s="25"/>
      <c r="F50" s="24"/>
      <c r="G50" s="24"/>
      <c r="H50" s="33">
        <f t="shared" si="0"/>
        <v>0</v>
      </c>
      <c r="I50" s="30"/>
      <c r="J50" s="41"/>
      <c r="K50" s="37"/>
    </row>
    <row r="51" spans="2:18" s="16" customFormat="1" ht="15.75" customHeight="1" x14ac:dyDescent="0.2">
      <c r="B51" s="110">
        <f t="shared" si="3"/>
        <v>2019</v>
      </c>
      <c r="C51" s="110" t="str">
        <f t="shared" si="2"/>
        <v>August</v>
      </c>
      <c r="D51" s="25"/>
      <c r="E51" s="25"/>
      <c r="F51" s="24"/>
      <c r="G51" s="24"/>
      <c r="H51" s="33">
        <f t="shared" si="0"/>
        <v>0</v>
      </c>
      <c r="I51" s="30"/>
      <c r="J51" s="41"/>
      <c r="K51" s="37"/>
    </row>
    <row r="52" spans="2:18" s="16" customFormat="1" ht="15.75" customHeight="1" x14ac:dyDescent="0.2">
      <c r="B52" s="110">
        <f t="shared" si="3"/>
        <v>2019</v>
      </c>
      <c r="C52" s="110" t="str">
        <f t="shared" si="2"/>
        <v>July</v>
      </c>
      <c r="D52" s="25"/>
      <c r="E52" s="25"/>
      <c r="F52" s="24"/>
      <c r="G52" s="24"/>
      <c r="H52" s="33">
        <f t="shared" si="0"/>
        <v>0</v>
      </c>
      <c r="I52" s="30"/>
      <c r="J52" s="41"/>
      <c r="K52" s="37"/>
      <c r="R52" s="31"/>
    </row>
    <row r="53" spans="2:18" s="16" customFormat="1" ht="15.75" customHeight="1" x14ac:dyDescent="0.2">
      <c r="B53" s="110">
        <f t="shared" si="3"/>
        <v>2019</v>
      </c>
      <c r="C53" s="110" t="str">
        <f t="shared" si="2"/>
        <v>June</v>
      </c>
      <c r="D53" s="25"/>
      <c r="E53" s="25"/>
      <c r="F53" s="24"/>
      <c r="G53" s="24"/>
      <c r="H53" s="33">
        <f t="shared" si="0"/>
        <v>0</v>
      </c>
      <c r="I53" s="30"/>
      <c r="J53" s="41"/>
      <c r="K53" s="37"/>
    </row>
    <row r="54" spans="2:18" s="16" customFormat="1" ht="15.75" customHeight="1" x14ac:dyDescent="0.2">
      <c r="B54" s="110">
        <f t="shared" si="3"/>
        <v>2019</v>
      </c>
      <c r="C54" s="110" t="str">
        <f t="shared" si="2"/>
        <v>May</v>
      </c>
      <c r="D54" s="25"/>
      <c r="E54" s="25"/>
      <c r="F54" s="24"/>
      <c r="G54" s="24"/>
      <c r="H54" s="33">
        <f t="shared" si="0"/>
        <v>0</v>
      </c>
      <c r="I54" s="30"/>
      <c r="J54" s="41"/>
      <c r="K54" s="37"/>
    </row>
    <row r="55" spans="2:18" s="16" customFormat="1" ht="15.75" customHeight="1" x14ac:dyDescent="0.2">
      <c r="B55" s="110">
        <f t="shared" si="3"/>
        <v>2019</v>
      </c>
      <c r="C55" s="110" t="str">
        <f t="shared" si="2"/>
        <v>April</v>
      </c>
      <c r="D55" s="25"/>
      <c r="E55" s="25"/>
      <c r="F55" s="24"/>
      <c r="G55" s="24"/>
      <c r="H55" s="33">
        <f t="shared" si="0"/>
        <v>0</v>
      </c>
      <c r="I55" s="30"/>
      <c r="J55" s="41"/>
      <c r="K55" s="37"/>
      <c r="O55" s="14"/>
      <c r="P55" s="14"/>
      <c r="Q55" s="34"/>
    </row>
    <row r="56" spans="2:18" s="16" customFormat="1" ht="15.75" customHeight="1" x14ac:dyDescent="0.2">
      <c r="B56" s="110">
        <f t="shared" si="3"/>
        <v>2019</v>
      </c>
      <c r="C56" s="110" t="str">
        <f t="shared" si="2"/>
        <v>March</v>
      </c>
      <c r="D56" s="25"/>
      <c r="E56" s="25"/>
      <c r="F56" s="24"/>
      <c r="G56" s="24"/>
      <c r="H56" s="33">
        <f t="shared" si="0"/>
        <v>0</v>
      </c>
      <c r="I56" s="30"/>
      <c r="J56" s="41"/>
      <c r="K56" s="37"/>
      <c r="Q56" s="31"/>
    </row>
    <row r="57" spans="2:18" s="16" customFormat="1" ht="14.25" customHeight="1" x14ac:dyDescent="0.2">
      <c r="B57" s="110">
        <f t="shared" si="3"/>
        <v>2019</v>
      </c>
      <c r="C57" s="110" t="str">
        <f t="shared" si="2"/>
        <v>February</v>
      </c>
      <c r="D57" s="25"/>
      <c r="E57" s="25"/>
      <c r="F57" s="24"/>
      <c r="G57" s="24"/>
      <c r="H57" s="33">
        <f t="shared" si="0"/>
        <v>0</v>
      </c>
      <c r="I57" s="30"/>
      <c r="J57" s="41"/>
      <c r="K57" s="37"/>
      <c r="Q57" s="35"/>
    </row>
    <row r="58" spans="2:18" s="16" customFormat="1" x14ac:dyDescent="0.2">
      <c r="B58" s="110">
        <f t="shared" si="3"/>
        <v>2019</v>
      </c>
      <c r="C58" s="110" t="str">
        <f t="shared" si="2"/>
        <v>January</v>
      </c>
      <c r="D58" s="25"/>
      <c r="E58" s="25"/>
      <c r="F58" s="24"/>
      <c r="G58" s="24"/>
      <c r="H58" s="33">
        <f t="shared" si="0"/>
        <v>0</v>
      </c>
      <c r="I58" s="30"/>
      <c r="J58" s="41"/>
      <c r="K58" s="37"/>
    </row>
    <row r="59" spans="2:18" s="16" customFormat="1" ht="15.75" customHeight="1" x14ac:dyDescent="0.2">
      <c r="B59" s="223" t="s">
        <v>13</v>
      </c>
      <c r="C59" s="224"/>
      <c r="D59" s="97"/>
      <c r="E59" s="97"/>
      <c r="F59" s="94">
        <f>SUM(F34:F58)</f>
        <v>0</v>
      </c>
      <c r="G59" s="94">
        <f>SUM(G34:G58)</f>
        <v>0</v>
      </c>
      <c r="H59" s="94">
        <f>SUM(H34:H58)</f>
        <v>0</v>
      </c>
      <c r="I59" s="95"/>
      <c r="J59" s="98">
        <f>SUM(J34:J58)</f>
        <v>0</v>
      </c>
      <c r="K59" s="98">
        <f>_xlfn.AGGREGATE(9,2,K34:K58)</f>
        <v>0</v>
      </c>
      <c r="N59" s="14"/>
      <c r="O59" s="14"/>
      <c r="P59" s="14"/>
    </row>
    <row r="60" spans="2:18" s="16" customFormat="1" ht="13.9" customHeight="1" x14ac:dyDescent="0.2">
      <c r="B60" s="32"/>
      <c r="C60" s="32"/>
      <c r="D60" s="32"/>
      <c r="E60" s="32"/>
      <c r="F60" s="19"/>
      <c r="G60" s="32"/>
      <c r="H60" s="32"/>
      <c r="I60" s="20"/>
      <c r="L60" s="141"/>
      <c r="M60" s="14"/>
      <c r="N60" s="14"/>
      <c r="O60" s="14"/>
    </row>
    <row r="61" spans="2:18" s="16" customFormat="1" ht="15.75" customHeight="1" x14ac:dyDescent="0.2">
      <c r="B61" s="200" t="s">
        <v>30</v>
      </c>
      <c r="C61" s="201"/>
      <c r="D61" s="201"/>
      <c r="E61" s="201"/>
      <c r="F61" s="202"/>
      <c r="G61" s="32"/>
      <c r="L61" s="141"/>
      <c r="M61" s="14"/>
      <c r="N61" s="14"/>
      <c r="O61" s="14"/>
    </row>
    <row r="62" spans="2:18" s="16" customFormat="1" ht="15" customHeight="1" x14ac:dyDescent="0.2">
      <c r="B62" s="225" t="s">
        <v>15</v>
      </c>
      <c r="C62" s="226"/>
      <c r="D62" s="227"/>
      <c r="E62" s="228"/>
      <c r="F62" s="229"/>
      <c r="G62" s="32"/>
      <c r="L62" s="141"/>
      <c r="M62" s="14"/>
      <c r="N62" s="14"/>
      <c r="O62" s="14"/>
    </row>
    <row r="63" spans="2:18" s="16" customFormat="1" ht="15" customHeight="1" x14ac:dyDescent="0.2">
      <c r="B63" s="225" t="s">
        <v>77</v>
      </c>
      <c r="C63" s="226"/>
      <c r="D63" s="227"/>
      <c r="E63" s="228"/>
      <c r="F63" s="229"/>
      <c r="G63" s="32"/>
      <c r="L63" s="141"/>
      <c r="M63" s="14"/>
      <c r="N63" s="14"/>
      <c r="O63" s="14"/>
    </row>
    <row r="64" spans="2:18" s="16" customFormat="1" ht="15" customHeight="1" x14ac:dyDescent="0.2">
      <c r="B64" s="225" t="s">
        <v>20</v>
      </c>
      <c r="C64" s="226"/>
      <c r="D64" s="227"/>
      <c r="E64" s="228"/>
      <c r="F64" s="229"/>
      <c r="G64" s="32"/>
      <c r="L64" s="141"/>
      <c r="M64" s="14"/>
      <c r="N64" s="14"/>
      <c r="O64" s="14"/>
    </row>
    <row r="65" spans="2:15" s="21" customFormat="1" ht="15" customHeight="1" x14ac:dyDescent="0.2">
      <c r="B65" s="225" t="s">
        <v>21</v>
      </c>
      <c r="C65" s="226"/>
      <c r="D65" s="227"/>
      <c r="E65" s="228"/>
      <c r="F65" s="229"/>
      <c r="G65" s="17"/>
      <c r="H65" s="16"/>
      <c r="I65" s="16"/>
      <c r="J65" s="16"/>
      <c r="K65" s="16"/>
      <c r="L65" s="142"/>
      <c r="M65" s="14"/>
      <c r="N65" s="14"/>
      <c r="O65" s="14"/>
    </row>
    <row r="66" spans="2:15" ht="15.75" customHeight="1" x14ac:dyDescent="0.2">
      <c r="B66" s="225" t="s">
        <v>16</v>
      </c>
      <c r="C66" s="226"/>
      <c r="D66" s="227"/>
      <c r="E66" s="228"/>
      <c r="F66" s="229"/>
      <c r="G66" s="22"/>
      <c r="H66" s="21"/>
      <c r="I66" s="21"/>
      <c r="J66" s="21"/>
      <c r="K66" s="21"/>
      <c r="M66" s="14"/>
      <c r="N66" s="14"/>
    </row>
    <row r="67" spans="2:15" ht="14.25" customHeight="1" x14ac:dyDescent="0.2">
      <c r="B67" s="225" t="s">
        <v>17</v>
      </c>
      <c r="C67" s="226"/>
      <c r="D67" s="227"/>
      <c r="E67" s="228"/>
      <c r="F67" s="229"/>
      <c r="G67" s="32"/>
      <c r="M67" s="14"/>
      <c r="N67" s="14"/>
    </row>
    <row r="68" spans="2:15" ht="14.25" customHeight="1" x14ac:dyDescent="0.2">
      <c r="B68" s="225" t="s">
        <v>22</v>
      </c>
      <c r="C68" s="226"/>
      <c r="D68" s="227"/>
      <c r="E68" s="228"/>
      <c r="F68" s="229"/>
      <c r="G68" s="18"/>
      <c r="M68" s="14"/>
      <c r="N68" s="14"/>
    </row>
    <row r="69" spans="2:15" ht="14.25" customHeight="1" x14ac:dyDescent="0.2">
      <c r="G69" s="18"/>
      <c r="M69" s="14"/>
      <c r="N69" s="14"/>
    </row>
    <row r="70" spans="2:15" ht="14.25" customHeight="1" x14ac:dyDescent="0.2">
      <c r="G70" s="18"/>
      <c r="M70" s="14"/>
      <c r="N70" s="14"/>
    </row>
    <row r="71" spans="2:15" ht="14.25" customHeight="1" x14ac:dyDescent="0.2">
      <c r="G71" s="18"/>
      <c r="M71" s="14"/>
      <c r="N71" s="14"/>
    </row>
    <row r="72" spans="2:15" ht="14.25" customHeight="1" x14ac:dyDescent="0.2">
      <c r="G72" s="18"/>
      <c r="M72" s="14"/>
      <c r="N72" s="14"/>
    </row>
    <row r="73" spans="2:15" ht="14.25" customHeight="1" x14ac:dyDescent="0.2">
      <c r="G73" s="18"/>
      <c r="M73" s="14"/>
      <c r="N73" s="14"/>
    </row>
    <row r="74" spans="2:15" ht="14.25" customHeight="1" x14ac:dyDescent="0.2">
      <c r="G74" s="18"/>
      <c r="M74" s="14"/>
      <c r="N74" s="14"/>
    </row>
    <row r="75" spans="2:15" ht="14.25" customHeight="1" x14ac:dyDescent="0.2">
      <c r="G75" s="18"/>
      <c r="M75" s="14"/>
      <c r="N75" s="14"/>
    </row>
    <row r="76" spans="2:15" ht="14.25" customHeight="1" x14ac:dyDescent="0.2">
      <c r="G76" s="18"/>
      <c r="M76" s="14"/>
      <c r="N76" s="14"/>
    </row>
    <row r="77" spans="2:15" ht="14.25" customHeight="1" x14ac:dyDescent="0.25">
      <c r="G77" s="18"/>
      <c r="L77" s="138"/>
      <c r="M77" s="14"/>
      <c r="N77" s="14"/>
    </row>
    <row r="78" spans="2:15" ht="14.25" customHeight="1" x14ac:dyDescent="0.25">
      <c r="B78" s="200" t="s">
        <v>29</v>
      </c>
      <c r="C78" s="201"/>
      <c r="D78" s="201"/>
      <c r="E78" s="201"/>
      <c r="F78" s="202"/>
      <c r="G78" s="23"/>
      <c r="H78"/>
      <c r="I78"/>
      <c r="J78"/>
      <c r="K78"/>
      <c r="L78" s="138"/>
      <c r="M78" s="14"/>
      <c r="N78" s="14"/>
    </row>
    <row r="79" spans="2:15" ht="14.25" customHeight="1" x14ac:dyDescent="0.25">
      <c r="B79" s="191" t="s">
        <v>110</v>
      </c>
      <c r="C79" s="192"/>
      <c r="D79" s="192"/>
      <c r="E79" s="192"/>
      <c r="F79" s="193"/>
      <c r="G79" s="23"/>
      <c r="H79"/>
      <c r="I79"/>
      <c r="J79"/>
      <c r="K79"/>
      <c r="L79" s="138"/>
      <c r="M79" s="14"/>
      <c r="N79" s="14"/>
    </row>
    <row r="80" spans="2:15" ht="14.25" customHeight="1" x14ac:dyDescent="0.25">
      <c r="B80" s="194"/>
      <c r="C80" s="195"/>
      <c r="D80" s="195"/>
      <c r="E80" s="195"/>
      <c r="F80" s="196"/>
      <c r="G80" s="23"/>
      <c r="H80"/>
      <c r="I80"/>
      <c r="J80"/>
      <c r="K80"/>
      <c r="L80" s="138"/>
      <c r="M80" s="14"/>
      <c r="N80" s="14"/>
    </row>
    <row r="81" spans="2:11" ht="14.25" customHeight="1" x14ac:dyDescent="0.25">
      <c r="B81" s="197"/>
      <c r="C81" s="198"/>
      <c r="D81" s="198"/>
      <c r="E81" s="198"/>
      <c r="F81" s="199"/>
      <c r="G81" s="18"/>
      <c r="H81"/>
      <c r="I81"/>
      <c r="J81"/>
      <c r="K81"/>
    </row>
    <row r="82" spans="2:11" ht="14.25" customHeight="1" x14ac:dyDescent="0.2">
      <c r="G82" s="43"/>
      <c r="I82" s="15"/>
      <c r="J82" s="16"/>
    </row>
    <row r="83" spans="2:11" x14ac:dyDescent="0.2">
      <c r="B83" s="18" t="s">
        <v>34</v>
      </c>
      <c r="E83" s="14"/>
      <c r="G83" s="42"/>
      <c r="I83" s="15"/>
      <c r="J83" s="16"/>
    </row>
    <row r="84" spans="2:11" x14ac:dyDescent="0.2">
      <c r="G84" s="42"/>
    </row>
    <row r="85" spans="2:11" x14ac:dyDescent="0.2">
      <c r="G85" s="42"/>
    </row>
    <row r="104" spans="3:9" x14ac:dyDescent="0.2">
      <c r="C104" s="14"/>
      <c r="D104" s="14"/>
      <c r="E104" s="14"/>
      <c r="H104" s="14"/>
      <c r="I104" s="14"/>
    </row>
    <row r="105" spans="3:9" x14ac:dyDescent="0.2">
      <c r="C105" s="14"/>
      <c r="D105" s="14"/>
      <c r="E105" s="14"/>
      <c r="H105" s="14"/>
      <c r="I105" s="14"/>
    </row>
    <row r="106" spans="3:9" x14ac:dyDescent="0.2">
      <c r="C106" s="14"/>
      <c r="D106" s="14"/>
      <c r="E106" s="14"/>
      <c r="H106" s="14"/>
      <c r="I106" s="14"/>
    </row>
    <row r="107" spans="3:9" x14ac:dyDescent="0.2">
      <c r="C107" s="14"/>
      <c r="D107" s="14"/>
      <c r="E107" s="14"/>
      <c r="H107" s="14"/>
      <c r="I107" s="14"/>
    </row>
  </sheetData>
  <sheetProtection selectLockedCells="1"/>
  <dataConsolidate link="1"/>
  <mergeCells count="53">
    <mergeCell ref="B68:C68"/>
    <mergeCell ref="D68:F68"/>
    <mergeCell ref="B22:D22"/>
    <mergeCell ref="B24:D24"/>
    <mergeCell ref="B25:D25"/>
    <mergeCell ref="B65:C65"/>
    <mergeCell ref="D65:F65"/>
    <mergeCell ref="B63:C63"/>
    <mergeCell ref="D63:F63"/>
    <mergeCell ref="B64:C64"/>
    <mergeCell ref="D64:F64"/>
    <mergeCell ref="B66:C66"/>
    <mergeCell ref="D66:F66"/>
    <mergeCell ref="B67:C67"/>
    <mergeCell ref="D67:F67"/>
    <mergeCell ref="B26:D26"/>
    <mergeCell ref="B59:C59"/>
    <mergeCell ref="B62:C62"/>
    <mergeCell ref="D62:F62"/>
    <mergeCell ref="B16:D16"/>
    <mergeCell ref="B61:F61"/>
    <mergeCell ref="B17:D17"/>
    <mergeCell ref="B18:D18"/>
    <mergeCell ref="B20:D20"/>
    <mergeCell ref="B21:D21"/>
    <mergeCell ref="B27:D27"/>
    <mergeCell ref="B29:D29"/>
    <mergeCell ref="E29:F29"/>
    <mergeCell ref="B30:D30"/>
    <mergeCell ref="E30:F30"/>
    <mergeCell ref="B7:D7"/>
    <mergeCell ref="B8:D8"/>
    <mergeCell ref="H19:H20"/>
    <mergeCell ref="I19:J20"/>
    <mergeCell ref="H22:H23"/>
    <mergeCell ref="I22:J23"/>
    <mergeCell ref="B19:D19"/>
    <mergeCell ref="H29:H30"/>
    <mergeCell ref="I29:J30"/>
    <mergeCell ref="B79:F81"/>
    <mergeCell ref="B78:F78"/>
    <mergeCell ref="B3:L3"/>
    <mergeCell ref="E19:F19"/>
    <mergeCell ref="E20:F20"/>
    <mergeCell ref="E21:F21"/>
    <mergeCell ref="E22:F22"/>
    <mergeCell ref="B15:F15"/>
    <mergeCell ref="E16:F16"/>
    <mergeCell ref="E17:F17"/>
    <mergeCell ref="E18:F18"/>
    <mergeCell ref="H26:H27"/>
    <mergeCell ref="I26:I27"/>
    <mergeCell ref="J26:J27"/>
  </mergeCells>
  <conditionalFormatting sqref="K27:K30 K32">
    <cfRule type="expression" dxfId="65" priority="20">
      <formula>$K27&lt;&gt;""</formula>
    </cfRule>
  </conditionalFormatting>
  <conditionalFormatting sqref="L27">
    <cfRule type="expression" dxfId="64" priority="21">
      <formula>$K27&lt;&gt;""</formula>
    </cfRule>
  </conditionalFormatting>
  <conditionalFormatting sqref="E29">
    <cfRule type="cellIs" dxfId="63" priority="13" operator="equal">
      <formula>"Loan Ineligible due to declining income"</formula>
    </cfRule>
  </conditionalFormatting>
  <conditionalFormatting sqref="E30">
    <cfRule type="cellIs" dxfId="62" priority="14" operator="lessThan">
      <formula>-0.25</formula>
    </cfRule>
    <cfRule type="cellIs" dxfId="61" priority="15" operator="lessThan">
      <formula>-0.2499</formula>
    </cfRule>
  </conditionalFormatting>
  <conditionalFormatting sqref="L28:L29">
    <cfRule type="expression" dxfId="60" priority="33">
      <formula>$K29&lt;&gt;""</formula>
    </cfRule>
  </conditionalFormatting>
  <conditionalFormatting sqref="B11:B13">
    <cfRule type="expression" dxfId="59" priority="9">
      <formula>$B11&lt;&gt;""</formula>
    </cfRule>
  </conditionalFormatting>
  <conditionalFormatting sqref="C11:C13">
    <cfRule type="expression" dxfId="58" priority="10">
      <formula>$B11&lt;&gt;""</formula>
    </cfRule>
  </conditionalFormatting>
  <conditionalFormatting sqref="D11:D13">
    <cfRule type="expression" dxfId="57" priority="11">
      <formula>$B11&lt;&gt;""</formula>
    </cfRule>
  </conditionalFormatting>
  <conditionalFormatting sqref="C12">
    <cfRule type="expression" dxfId="56" priority="12">
      <formula>$G$8=2</formula>
    </cfRule>
  </conditionalFormatting>
  <conditionalFormatting sqref="B11:D12">
    <cfRule type="expression" dxfId="55" priority="8" stopIfTrue="1">
      <formula>$G$8=3</formula>
    </cfRule>
  </conditionalFormatting>
  <conditionalFormatting sqref="B11:D11">
    <cfRule type="expression" dxfId="54" priority="7" stopIfTrue="1">
      <formula>$G$8=2</formula>
    </cfRule>
  </conditionalFormatting>
  <conditionalFormatting sqref="L7:N17">
    <cfRule type="expression" dxfId="53" priority="6">
      <formula>$E$8&lt;&gt;"24 Months"</formula>
    </cfRule>
  </conditionalFormatting>
  <conditionalFormatting sqref="L5">
    <cfRule type="expression" dxfId="52" priority="5">
      <formula>$E$8&lt;&gt;"24 Months"</formula>
    </cfRule>
  </conditionalFormatting>
  <conditionalFormatting sqref="H5">
    <cfRule type="expression" dxfId="51" priority="4">
      <formula>$E$8&lt;&gt;"24 Months"</formula>
    </cfRule>
  </conditionalFormatting>
  <conditionalFormatting sqref="L30">
    <cfRule type="expression" dxfId="50" priority="37">
      <formula>$K32&lt;&gt;""</formula>
    </cfRule>
  </conditionalFormatting>
  <conditionalFormatting sqref="K31">
    <cfRule type="expression" dxfId="49" priority="2">
      <formula>$K31&lt;&gt;""</formula>
    </cfRule>
  </conditionalFormatting>
  <conditionalFormatting sqref="L31">
    <cfRule type="expression" dxfId="48" priority="3">
      <formula>$K32&lt;&gt;""</formula>
    </cfRule>
  </conditionalFormatting>
  <conditionalFormatting sqref="I19:J20">
    <cfRule type="expression" dxfId="47" priority="1">
      <formula>ISNUMBER(SEARCH("OK",$I$19,1))=FALSE</formula>
    </cfRule>
  </conditionalFormatting>
  <dataValidations disablePrompts="1" count="1">
    <dataValidation type="decimal" allowBlank="1" showInputMessage="1" showErrorMessage="1" sqref="E16" xr:uid="{C41AC9FD-1568-4EFF-B42F-78D505354815}">
      <formula1>0</formula1>
      <formula2>1</formula2>
    </dataValidation>
  </dataValidations>
  <printOptions horizontalCentered="1" verticalCentered="1"/>
  <pageMargins left="0.25" right="0.25" top="0.75" bottom="0.75" header="0.3" footer="0.3"/>
  <pageSetup scale="4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3605B5BC-F41F-4ABD-91FF-AF7FB965EB15}">
          <x14:formula1>
            <xm:f>Lookup!$E$3:$E$6</xm:f>
          </x14:formula1>
          <xm:sqref>B8:D8</xm:sqref>
        </x14:dataValidation>
        <x14:dataValidation type="list" allowBlank="1" showInputMessage="1" showErrorMessage="1" xr:uid="{F52B6DF9-A7CE-46A1-956C-6FC731D92C63}">
          <x14:formula1>
            <xm:f>Lookup!$B$19:$B$20</xm:f>
          </x14:formula1>
          <xm:sqref>E8</xm:sqref>
        </x14:dataValidation>
        <x14:dataValidation type="list" allowBlank="1" showInputMessage="1" showErrorMessage="1" xr:uid="{217B7F1D-EF13-40B1-80DC-9134A7242A47}">
          <x14:formula1>
            <xm:f>Lookup!$B$16:$B$17</xm:f>
          </x14:formula1>
          <xm:sqref>E18:E20 F19:F20</xm:sqref>
        </x14:dataValidation>
        <x14:dataValidation type="list" allowBlank="1" showInputMessage="1" showErrorMessage="1" xr:uid="{2AC67FB4-2C96-40DE-98C1-8223691ABF7F}">
          <x14:formula1>
            <xm:f>Lookup!$C$3:$C$7</xm:f>
          </x14:formula1>
          <xm:sqref>B34</xm:sqref>
        </x14:dataValidation>
        <x14:dataValidation type="list" allowBlank="1" showInputMessage="1" showErrorMessage="1" xr:uid="{4DE6229A-D472-4771-81BD-139CFAF3C4B8}">
          <x14:formula1>
            <xm:f>Lookup!$B$3:$B$14</xm:f>
          </x14:formula1>
          <xm:sqref>C34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F586-40D3-4987-8F2A-FED37C217983}">
  <sheetPr codeName="Sheet7">
    <pageSetUpPr fitToPage="1"/>
  </sheetPr>
  <dimension ref="A3:R107"/>
  <sheetViews>
    <sheetView showGridLines="0" tabSelected="1" topLeftCell="B3" zoomScale="85" zoomScaleNormal="85" workbookViewId="0">
      <selection activeCell="E30" sqref="E30:F30"/>
    </sheetView>
  </sheetViews>
  <sheetFormatPr defaultColWidth="8.7109375" defaultRowHeight="14.25" x14ac:dyDescent="0.2"/>
  <cols>
    <col min="1" max="1" width="2.7109375" style="14" customWidth="1"/>
    <col min="2" max="2" width="30.7109375" style="32" customWidth="1"/>
    <col min="3" max="3" width="20.7109375" style="15" customWidth="1"/>
    <col min="4" max="4" width="30.42578125" style="15" bestFit="1" customWidth="1"/>
    <col min="5" max="5" width="20.7109375" style="15" customWidth="1"/>
    <col min="6" max="6" width="20.140625" style="14" customWidth="1"/>
    <col min="7" max="7" width="24" style="14" customWidth="1"/>
    <col min="8" max="8" width="30.42578125" style="15" bestFit="1" customWidth="1"/>
    <col min="9" max="9" width="17.7109375" style="16" customWidth="1"/>
    <col min="10" max="10" width="17.7109375" style="15" bestFit="1" customWidth="1"/>
    <col min="11" max="11" width="24" style="15" customWidth="1"/>
    <col min="12" max="12" width="25.28515625" style="136" customWidth="1"/>
    <col min="13" max="14" width="22.140625" style="15" customWidth="1"/>
    <col min="15" max="15" width="25.140625" style="14" customWidth="1"/>
    <col min="16" max="16" width="20.28515625" style="14" customWidth="1"/>
    <col min="17" max="17" width="27.7109375" style="14" customWidth="1"/>
    <col min="18" max="18" width="17.28515625" style="14" bestFit="1" customWidth="1"/>
    <col min="19" max="19" width="14.42578125" style="14" bestFit="1" customWidth="1"/>
    <col min="20" max="20" width="8.7109375" style="14"/>
    <col min="21" max="21" width="13" style="14" customWidth="1"/>
    <col min="22" max="22" width="12.42578125" style="14" customWidth="1"/>
    <col min="23" max="16384" width="8.7109375" style="14"/>
  </cols>
  <sheetData>
    <row r="3" spans="1:17" ht="20.25" x14ac:dyDescent="0.3">
      <c r="B3" s="203" t="s">
        <v>118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53"/>
      <c r="N3" s="53"/>
      <c r="O3" s="53"/>
      <c r="P3" s="53"/>
      <c r="Q3" s="53"/>
    </row>
    <row r="4" spans="1:17" x14ac:dyDescent="0.2">
      <c r="F4" s="90"/>
      <c r="P4" s="47"/>
    </row>
    <row r="5" spans="1:17" x14ac:dyDescent="0.2">
      <c r="A5" s="48"/>
      <c r="B5" s="48"/>
      <c r="C5" s="48"/>
      <c r="D5" s="48"/>
      <c r="E5" s="48"/>
      <c r="F5" s="91"/>
      <c r="G5" s="48"/>
      <c r="H5" s="161" t="s">
        <v>83</v>
      </c>
      <c r="I5" s="48"/>
      <c r="J5" s="48"/>
      <c r="K5" s="48"/>
      <c r="L5" s="161" t="s">
        <v>82</v>
      </c>
      <c r="M5" s="48"/>
      <c r="N5" s="48"/>
      <c r="O5" s="48"/>
      <c r="P5" s="49"/>
      <c r="Q5" s="48"/>
    </row>
    <row r="6" spans="1:17" x14ac:dyDescent="0.2">
      <c r="A6" s="48"/>
      <c r="B6" s="48"/>
      <c r="C6" s="48"/>
      <c r="D6" s="48"/>
      <c r="E6" s="48"/>
      <c r="F6" s="91"/>
      <c r="H6" s="14"/>
      <c r="I6" s="14"/>
      <c r="J6" s="14"/>
      <c r="K6" s="14"/>
      <c r="L6" s="137"/>
      <c r="M6" s="48"/>
      <c r="N6" s="48"/>
      <c r="O6" s="48"/>
      <c r="P6" s="49"/>
      <c r="Q6" s="48"/>
    </row>
    <row r="7" spans="1:17" ht="13.9" customHeight="1" x14ac:dyDescent="0.2">
      <c r="A7" s="48"/>
      <c r="B7" s="200" t="s">
        <v>52</v>
      </c>
      <c r="C7" s="201"/>
      <c r="D7" s="202"/>
      <c r="E7" s="161" t="s">
        <v>81</v>
      </c>
      <c r="F7" s="161" t="s">
        <v>113</v>
      </c>
      <c r="H7" s="161" t="s">
        <v>18</v>
      </c>
      <c r="I7" s="161" t="s">
        <v>23</v>
      </c>
      <c r="J7" s="161" t="s">
        <v>24</v>
      </c>
      <c r="K7" s="48"/>
      <c r="L7" s="161" t="s">
        <v>18</v>
      </c>
      <c r="M7" s="161" t="s">
        <v>23</v>
      </c>
      <c r="N7" s="161" t="s">
        <v>24</v>
      </c>
      <c r="O7" s="48"/>
      <c r="P7" s="49"/>
      <c r="Q7" s="48"/>
    </row>
    <row r="8" spans="1:17" ht="14.25" customHeight="1" x14ac:dyDescent="0.2">
      <c r="A8" s="48"/>
      <c r="B8" s="207" t="s">
        <v>112</v>
      </c>
      <c r="C8" s="208"/>
      <c r="D8" s="209"/>
      <c r="E8" s="163" t="s">
        <v>82</v>
      </c>
      <c r="F8" s="122">
        <v>0.5</v>
      </c>
      <c r="G8" s="129">
        <f>INDEX(Lookup!F3:F6, MATCH(B8, Lookup!E3:E6, 0))</f>
        <v>3</v>
      </c>
      <c r="H8" s="99" t="s">
        <v>27</v>
      </c>
      <c r="I8" s="26">
        <f>$F$59</f>
        <v>0</v>
      </c>
      <c r="J8" s="100" t="s">
        <v>31</v>
      </c>
      <c r="K8" s="48"/>
      <c r="L8" s="99" t="s">
        <v>27</v>
      </c>
      <c r="M8" s="26">
        <f>SUM($F$34:$F$45)</f>
        <v>0</v>
      </c>
      <c r="N8" s="100" t="s">
        <v>31</v>
      </c>
      <c r="O8" s="48"/>
      <c r="P8" s="49"/>
      <c r="Q8" s="48"/>
    </row>
    <row r="9" spans="1:17" x14ac:dyDescent="0.2">
      <c r="A9" s="48"/>
      <c r="B9" s="14"/>
      <c r="C9" s="14"/>
      <c r="D9" s="14"/>
      <c r="E9" s="14"/>
      <c r="F9" s="91"/>
      <c r="H9" s="99" t="s">
        <v>28</v>
      </c>
      <c r="I9" s="27">
        <f>$H$59</f>
        <v>0</v>
      </c>
      <c r="J9" s="100" t="s">
        <v>31</v>
      </c>
      <c r="K9" s="48"/>
      <c r="L9" s="99" t="s">
        <v>28</v>
      </c>
      <c r="M9" s="27">
        <f>SUM($H$34:$H$45)</f>
        <v>0</v>
      </c>
      <c r="N9" s="100" t="s">
        <v>31</v>
      </c>
      <c r="O9" s="48"/>
      <c r="P9" s="49"/>
      <c r="Q9" s="48"/>
    </row>
    <row r="10" spans="1:17" ht="14.25" customHeight="1" x14ac:dyDescent="0.2">
      <c r="A10" s="48"/>
      <c r="B10" s="162" t="s">
        <v>53</v>
      </c>
      <c r="C10" s="162" t="s">
        <v>23</v>
      </c>
      <c r="D10" s="162" t="s">
        <v>24</v>
      </c>
      <c r="E10" s="14"/>
      <c r="F10" s="92"/>
      <c r="H10" s="99" t="s">
        <v>66</v>
      </c>
      <c r="I10" s="40"/>
      <c r="J10" s="100" t="s">
        <v>31</v>
      </c>
      <c r="K10" s="48"/>
      <c r="L10" s="99" t="s">
        <v>66</v>
      </c>
      <c r="M10" s="40"/>
      <c r="N10" s="100" t="s">
        <v>31</v>
      </c>
      <c r="O10" s="48"/>
      <c r="P10" s="49"/>
      <c r="Q10" s="48"/>
    </row>
    <row r="11" spans="1:17" x14ac:dyDescent="0.2">
      <c r="A11" s="48"/>
      <c r="B11" s="126" t="str">
        <f>IF(G8=1, "Monthly Income", IF(G8=2, "Monthly Income", IF(G8=3, "Monthly Income", IF(G8=4, "Monthly Income", ""))))</f>
        <v>Monthly Income</v>
      </c>
      <c r="C11" s="29"/>
      <c r="D11" s="127" t="str">
        <f>IF(G8=1, "Input From 1003", IF(G8=2, "Input From 1003", IF(G8=3, "Input From 1003", IF(G8=4, "Input From 1003",  ""))))</f>
        <v>Input From 1003</v>
      </c>
      <c r="E11" s="14"/>
      <c r="F11" s="92"/>
      <c r="H11" s="99" t="s">
        <v>65</v>
      </c>
      <c r="I11" s="40">
        <f>IFERROR(I9-I12, "")</f>
        <v>0</v>
      </c>
      <c r="J11" s="100" t="s">
        <v>31</v>
      </c>
      <c r="K11" s="48"/>
      <c r="L11" s="99" t="s">
        <v>65</v>
      </c>
      <c r="M11" s="40">
        <f>IFERROR(M9-M12, "")</f>
        <v>0</v>
      </c>
      <c r="N11" s="100" t="s">
        <v>31</v>
      </c>
      <c r="O11" s="48"/>
      <c r="P11" s="49"/>
      <c r="Q11" s="48"/>
    </row>
    <row r="12" spans="1:17" ht="14.25" customHeight="1" x14ac:dyDescent="0.2">
      <c r="A12" s="48"/>
      <c r="B12" s="126" t="str">
        <f>IF(G8=1, "Gross Receipts (All Months)", IF(G8=2, "Business Expense Percentage", IF(G8=3, "", IF(G8=4, "Gross Receipts (All Months)", ""))))</f>
        <v/>
      </c>
      <c r="C12" s="29">
        <v>0.2</v>
      </c>
      <c r="D12" s="127" t="str">
        <f>IF(G8=1, "Input From CPA P&amp;L", IF(G8=2, "Input From Expense Statement", IF(G8=3, "Input From 50% Net Margin", IF(G8=4, "CPA Prepared P&amp;L Statement", ""))))</f>
        <v>Input From 50% Net Margin</v>
      </c>
      <c r="E12" s="14"/>
      <c r="F12" s="92"/>
      <c r="H12" s="99" t="s">
        <v>54</v>
      </c>
      <c r="I12" s="38">
        <f>IF(G8=2, MAX(C12, 0.1)*I9,IF(G8=3, F8*I9, 0))</f>
        <v>0</v>
      </c>
      <c r="J12" s="100" t="s">
        <v>31</v>
      </c>
      <c r="K12" s="48"/>
      <c r="L12" s="99" t="s">
        <v>54</v>
      </c>
      <c r="M12" s="38">
        <f>IF(G8=2, MAX(C12, 0.1)*M9,IF(G8=3, F8*M9, 0))</f>
        <v>0</v>
      </c>
      <c r="N12" s="100" t="s">
        <v>31</v>
      </c>
    </row>
    <row r="13" spans="1:17" ht="14.25" customHeight="1" x14ac:dyDescent="0.2">
      <c r="A13" s="48"/>
      <c r="B13" s="128" t="str">
        <f>IF(G8=1, "Net Total Income (All Months)", IF(G8=2, "", IF(G8=3, "", IF(G8=4, "Net Total Income (All Months)", ""))))</f>
        <v/>
      </c>
      <c r="C13" s="29">
        <v>500000</v>
      </c>
      <c r="D13" s="127" t="str">
        <f>IF(G8=1, "Input From CPA P&amp;L", IF(G8=2, "", IF(G8=3, "Input From 50% Net Margin", IF(G8=4, "CPA Prepared P&amp;L Statement", ""))))</f>
        <v>Input From 50% Net Margin</v>
      </c>
      <c r="E13" s="14"/>
      <c r="F13" s="92"/>
      <c r="H13" s="99" t="s">
        <v>67</v>
      </c>
      <c r="I13" s="38" t="str">
        <f>IF(G8=3,"", "")</f>
        <v/>
      </c>
      <c r="J13" s="100" t="s">
        <v>31</v>
      </c>
      <c r="K13" s="48"/>
      <c r="L13" s="99" t="s">
        <v>67</v>
      </c>
      <c r="M13" s="38" t="str">
        <f>IF(G8=3,"", "")</f>
        <v/>
      </c>
      <c r="N13" s="100" t="s">
        <v>31</v>
      </c>
    </row>
    <row r="14" spans="1:17" ht="14.25" customHeight="1" x14ac:dyDescent="0.2">
      <c r="A14" s="48"/>
      <c r="E14" s="14"/>
      <c r="F14" s="92"/>
      <c r="H14" s="99" t="s">
        <v>19</v>
      </c>
      <c r="I14" s="28">
        <f>MIN(COUNTA(F34:F58),--LEFT($E$8,2))</f>
        <v>0</v>
      </c>
      <c r="J14" s="100" t="s">
        <v>31</v>
      </c>
      <c r="K14" s="48"/>
      <c r="L14" s="99" t="s">
        <v>19</v>
      </c>
      <c r="M14" s="28">
        <f>MIN(COUNTA(F34:F45),12)</f>
        <v>0</v>
      </c>
      <c r="N14" s="100" t="s">
        <v>31</v>
      </c>
    </row>
    <row r="15" spans="1:17" x14ac:dyDescent="0.2">
      <c r="A15" s="48"/>
      <c r="B15" s="200" t="s">
        <v>78</v>
      </c>
      <c r="C15" s="201"/>
      <c r="D15" s="201"/>
      <c r="E15" s="201"/>
      <c r="F15" s="202"/>
      <c r="H15" s="99" t="s">
        <v>55</v>
      </c>
      <c r="I15" s="26" t="str">
        <f>IFERROR(I11/I14*IF(G8=5,1,$E$16),"")</f>
        <v/>
      </c>
      <c r="J15" s="100" t="s">
        <v>31</v>
      </c>
      <c r="K15" s="48"/>
      <c r="L15" s="99" t="s">
        <v>55</v>
      </c>
      <c r="M15" s="26" t="str">
        <f>IFERROR(M11/M14*IF(G8=5,1,$E$16),"")</f>
        <v/>
      </c>
      <c r="N15" s="100" t="s">
        <v>31</v>
      </c>
    </row>
    <row r="16" spans="1:17" x14ac:dyDescent="0.2">
      <c r="A16" s="48"/>
      <c r="B16" s="220" t="s">
        <v>68</v>
      </c>
      <c r="C16" s="221"/>
      <c r="D16" s="222"/>
      <c r="E16" s="204"/>
      <c r="F16" s="205"/>
      <c r="H16" s="99" t="s">
        <v>56</v>
      </c>
      <c r="I16" s="26">
        <f>IF(G8=1, MIN(C11, I15), IF(G8=2, MIN(I15, C11), IF(G8=3, MIN(C11, I15), IF(G8=4, MIN(I15, C11),IF(G8=5, MIN(I15, C11), "")))))</f>
        <v>0</v>
      </c>
      <c r="J16" s="100" t="s">
        <v>31</v>
      </c>
      <c r="K16" s="48"/>
      <c r="L16" s="99" t="s">
        <v>56</v>
      </c>
      <c r="M16" s="26">
        <f>IF(G8=1, MIN(C11, M15), IF(G8=2, MIN(M15, C11), IF(G8=3, MIN(C11, M15), IF(G8=4, MIN(M15, C11),IF(G8=5, MIN(M15, C11), "")))))</f>
        <v>0</v>
      </c>
      <c r="N16" s="100" t="s">
        <v>31</v>
      </c>
    </row>
    <row r="17" spans="1:17" ht="15" x14ac:dyDescent="0.25">
      <c r="A17" s="48"/>
      <c r="B17" s="220" t="s">
        <v>76</v>
      </c>
      <c r="C17" s="221"/>
      <c r="D17" s="222"/>
      <c r="E17" s="204"/>
      <c r="F17" s="205"/>
      <c r="H17" s="99" t="s">
        <v>57</v>
      </c>
      <c r="I17" s="39" t="str">
        <f>IF(OR(G8=1),I9/C12,"")</f>
        <v/>
      </c>
      <c r="J17" s="100" t="s">
        <v>31</v>
      </c>
      <c r="K17"/>
      <c r="L17" s="99" t="s">
        <v>57</v>
      </c>
      <c r="M17" s="39" t="str">
        <f>IF(OR(G8=1),M9/C12,"")</f>
        <v/>
      </c>
      <c r="N17" s="100" t="s">
        <v>31</v>
      </c>
    </row>
    <row r="18" spans="1:17" ht="15" x14ac:dyDescent="0.25">
      <c r="A18" s="48"/>
      <c r="B18" s="220" t="s">
        <v>70</v>
      </c>
      <c r="C18" s="221"/>
      <c r="D18" s="222"/>
      <c r="E18" s="204"/>
      <c r="F18" s="205"/>
      <c r="H18" s="50"/>
      <c r="I18" s="50"/>
      <c r="J18" s="14"/>
      <c r="K18"/>
      <c r="L18" s="138"/>
      <c r="M18" s="52"/>
      <c r="N18" s="52"/>
    </row>
    <row r="19" spans="1:17" ht="14.25" customHeight="1" x14ac:dyDescent="0.25">
      <c r="A19" s="48"/>
      <c r="B19" s="220" t="s">
        <v>69</v>
      </c>
      <c r="C19" s="221"/>
      <c r="D19" s="222"/>
      <c r="E19" s="204"/>
      <c r="F19" s="205"/>
      <c r="H19" s="210" t="s">
        <v>85</v>
      </c>
      <c r="I19" s="212" t="str">
        <f>IF(AND(SUM(J34:J45)&gt;5, SUM(J34:J36)&gt;0), "Loan Exceeds NSF Criteria",
IF(AND(SUM(J34:J45)&gt;5),"Loan Exceeds NSF Criteria",
IF(AND(SUM(J34:J35)&gt;=1, SUM(J34:J45)&gt;3), "Loan Exceeds NSF Criteria",
IF(AND(G8=1,(1-I9/C13)&lt;0.1, I9/C13&lt;1), "Warning: Expenses &lt; 10%",
IF(AND(G8=3, E21&gt;2000000), "Annual Sales Exceeded",
IF(AND(G8=3, E22&gt;10), "Employee Limit Exceeded",
IF(OR(E16=0, E16=""), "Percentage of Ownership Missing",
IF(AND(G8=2, C12&lt;0.1), "Business Expense Percentage Below 10% Threshold", "OK"))))))))</f>
        <v>Percentage of Ownership Missing</v>
      </c>
      <c r="J19" s="213"/>
      <c r="K19"/>
      <c r="L19" s="138"/>
      <c r="M19" s="48"/>
      <c r="N19" s="48"/>
    </row>
    <row r="20" spans="1:17" ht="15" x14ac:dyDescent="0.25">
      <c r="A20" s="48"/>
      <c r="B20" s="220" t="s">
        <v>71</v>
      </c>
      <c r="C20" s="221"/>
      <c r="D20" s="222"/>
      <c r="E20" s="204"/>
      <c r="F20" s="205"/>
      <c r="H20" s="211"/>
      <c r="I20" s="214"/>
      <c r="J20" s="215"/>
      <c r="K20"/>
      <c r="L20" s="138"/>
      <c r="M20" s="48"/>
      <c r="N20" s="48"/>
    </row>
    <row r="21" spans="1:17" ht="15" x14ac:dyDescent="0.25">
      <c r="A21" s="48"/>
      <c r="B21" s="220" t="s">
        <v>72</v>
      </c>
      <c r="C21" s="221"/>
      <c r="D21" s="222"/>
      <c r="E21" s="204"/>
      <c r="F21" s="205"/>
      <c r="H21" s="16"/>
      <c r="J21" s="16"/>
      <c r="K21"/>
      <c r="L21" s="138"/>
      <c r="M21" s="48"/>
      <c r="N21" s="48"/>
    </row>
    <row r="22" spans="1:17" ht="14.65" customHeight="1" x14ac:dyDescent="0.25">
      <c r="A22" s="48"/>
      <c r="B22" s="220" t="s">
        <v>73</v>
      </c>
      <c r="C22" s="221"/>
      <c r="D22" s="222"/>
      <c r="E22" s="204"/>
      <c r="F22" s="205"/>
      <c r="H22" s="185" t="s">
        <v>86</v>
      </c>
      <c r="I22" s="216" t="str">
        <f>IF(AND(OR(G8=1, G8=3, G8=4), I17&lt;0.9), "Deposits Outside of 10% Tolerance",
IF(AND(G8=4,I14&lt;2), "Min 2 Months Required",
IF(AND(G8&lt;&gt;4, AND(INT(LEFT($E$8, 2))=24, $I$14&lt;24)), "Min 24 Months Required",
IF(AND(G8&lt;&gt;4, AND(INT(LEFT($E$8, 2))=12, $I$14&lt;12)), "Min 12 Months Required",
IF(AND(OR(G8=1, G8=3, G8=4), (I11/I14)&lt;I16), TEXT(I15, "$#,##0.00"),TEXT((I16), "$#,##0.00"))))))</f>
        <v>Min 12 Months Required</v>
      </c>
      <c r="J22" s="217"/>
      <c r="K22"/>
      <c r="L22" s="138"/>
      <c r="M22" s="48"/>
      <c r="N22" s="48"/>
    </row>
    <row r="23" spans="1:17" ht="15" x14ac:dyDescent="0.25">
      <c r="A23" s="48"/>
      <c r="B23" s="15"/>
      <c r="C23" s="16"/>
      <c r="F23" s="15"/>
      <c r="H23" s="186"/>
      <c r="I23" s="218"/>
      <c r="J23" s="219"/>
      <c r="K23"/>
      <c r="L23" s="138"/>
      <c r="M23" s="48"/>
      <c r="N23" s="48"/>
    </row>
    <row r="24" spans="1:17" ht="15" x14ac:dyDescent="0.25">
      <c r="A24" s="48"/>
      <c r="B24" s="200" t="s">
        <v>88</v>
      </c>
      <c r="C24" s="201"/>
      <c r="D24" s="202"/>
      <c r="E24" s="161" t="s">
        <v>23</v>
      </c>
      <c r="F24" s="161" t="s">
        <v>89</v>
      </c>
      <c r="G24" s="48"/>
      <c r="H24" s="48"/>
      <c r="I24" s="48"/>
      <c r="J24" s="48"/>
      <c r="K24"/>
      <c r="L24" s="138"/>
      <c r="M24" s="48"/>
      <c r="N24" s="48"/>
      <c r="O24" s="48"/>
    </row>
    <row r="25" spans="1:17" ht="15" x14ac:dyDescent="0.25">
      <c r="A25" s="48"/>
      <c r="B25" s="230" t="s">
        <v>90</v>
      </c>
      <c r="C25" s="231"/>
      <c r="D25" s="232"/>
      <c r="E25" s="108">
        <f>SUM(H34:H45)</f>
        <v>0</v>
      </c>
      <c r="F25" s="73">
        <f>E25/12</f>
        <v>0</v>
      </c>
      <c r="J25" s="48"/>
      <c r="K25"/>
      <c r="L25" s="138"/>
      <c r="M25" s="48"/>
      <c r="N25" s="48"/>
      <c r="O25" s="48"/>
    </row>
    <row r="26" spans="1:17" ht="15" x14ac:dyDescent="0.25">
      <c r="A26" s="48"/>
      <c r="B26" s="230" t="s">
        <v>91</v>
      </c>
      <c r="C26" s="231"/>
      <c r="D26" s="232"/>
      <c r="E26" s="73" t="str">
        <f>IF(E8="12 Months","NA",SUM(H34:H57))</f>
        <v>NA</v>
      </c>
      <c r="F26" s="73" t="str">
        <f>IF(E8="12 Months","NA",E26/24)</f>
        <v>NA</v>
      </c>
      <c r="H26" s="206"/>
      <c r="I26" s="206"/>
      <c r="J26" s="206"/>
      <c r="K26"/>
      <c r="L26" s="138"/>
      <c r="M26" s="48"/>
      <c r="N26" s="48"/>
      <c r="O26" s="48"/>
    </row>
    <row r="27" spans="1:17" x14ac:dyDescent="0.2">
      <c r="A27" s="48"/>
      <c r="B27" s="230" t="s">
        <v>92</v>
      </c>
      <c r="C27" s="231"/>
      <c r="D27" s="232"/>
      <c r="E27" s="83" t="str">
        <f>IF(E8="12 Months","NA",IF(SUM(H46:H57)&lt;SUM(H34:H45),SUM(H46:H57),"-"))</f>
        <v>NA</v>
      </c>
      <c r="F27" s="83" t="str">
        <f>IF(E8="12 Months","NA",IF(E27="-","-",E27/24))</f>
        <v>NA</v>
      </c>
      <c r="H27" s="206"/>
      <c r="I27" s="206"/>
      <c r="J27" s="206"/>
      <c r="K27" s="51"/>
      <c r="L27" s="139"/>
      <c r="M27" s="48"/>
      <c r="N27" s="48"/>
      <c r="O27" s="48"/>
    </row>
    <row r="28" spans="1:17" x14ac:dyDescent="0.2">
      <c r="A28" s="48"/>
      <c r="B28" s="57"/>
      <c r="C28" s="57"/>
      <c r="D28" s="57"/>
      <c r="E28" s="57"/>
      <c r="F28" s="57"/>
      <c r="H28" s="160"/>
      <c r="I28" s="160"/>
      <c r="J28" s="160"/>
      <c r="K28" s="51"/>
      <c r="L28" s="139"/>
      <c r="M28" s="48"/>
      <c r="N28" s="48"/>
      <c r="O28" s="48"/>
    </row>
    <row r="29" spans="1:17" x14ac:dyDescent="0.2">
      <c r="A29" s="48"/>
      <c r="B29" s="233" t="s">
        <v>93</v>
      </c>
      <c r="C29" s="234"/>
      <c r="D29" s="234"/>
      <c r="E29" s="235">
        <f>IFERROR(IF(E30&lt;-24.99%,"Loan Ineligible due to declining income", IF(OR(SUM($J$34:$J$45)&gt;5, AND(SUM($J$34:$J$45)&lt;=5,SUM($J$34:$J$45)&gt;3,SUM(J34:J36)&gt;0), AND(SUM($J$34:$J$45)&lt;=3, SUM(J34:J35)&gt;1)), "Loan Exceeds NSF Criteria", IF(AND(F25&lt;F26,F25&lt;F27),F25,IF(AND(F26&lt;F25,F26&lt;F27),F26,F27)))),0)</f>
        <v>0</v>
      </c>
      <c r="F29" s="236"/>
      <c r="H29" s="185" t="s">
        <v>129</v>
      </c>
      <c r="I29" s="187"/>
      <c r="J29" s="188"/>
      <c r="K29" s="51"/>
      <c r="L29" s="139"/>
      <c r="M29" s="48"/>
      <c r="N29" s="48"/>
      <c r="O29" s="48"/>
    </row>
    <row r="30" spans="1:17" x14ac:dyDescent="0.2">
      <c r="A30" s="48"/>
      <c r="B30" s="237" t="s">
        <v>94</v>
      </c>
      <c r="C30" s="238"/>
      <c r="D30" s="238"/>
      <c r="E30" s="239" t="str">
        <f>IF(E8="12 Months","NA",IFERROR(((SUM(H34:H45))/(SUM(H46:H57)))-1,0))</f>
        <v>NA</v>
      </c>
      <c r="F30" s="240"/>
      <c r="H30" s="186"/>
      <c r="I30" s="189"/>
      <c r="J30" s="190"/>
      <c r="K30" s="51"/>
      <c r="L30" s="139"/>
      <c r="M30" s="48"/>
      <c r="N30" s="48"/>
      <c r="O30" s="48"/>
      <c r="P30" s="49"/>
      <c r="Q30" s="48"/>
    </row>
    <row r="31" spans="1:17" x14ac:dyDescent="0.2">
      <c r="A31" s="48"/>
      <c r="B31" s="57"/>
      <c r="C31" s="57"/>
      <c r="D31" s="57"/>
      <c r="E31" s="57"/>
      <c r="F31" s="57"/>
      <c r="H31" s="160"/>
      <c r="I31" s="160"/>
      <c r="J31" s="160"/>
      <c r="K31" s="51"/>
      <c r="L31" s="139"/>
      <c r="M31" s="48"/>
      <c r="N31" s="48"/>
      <c r="O31" s="48"/>
    </row>
    <row r="32" spans="1:17" ht="35.25" customHeight="1" x14ac:dyDescent="0.2">
      <c r="B32" s="48"/>
      <c r="C32" s="48"/>
      <c r="D32" s="48"/>
      <c r="E32" s="48"/>
      <c r="F32" s="54" t="s">
        <v>64</v>
      </c>
      <c r="G32" s="50"/>
      <c r="H32" s="50"/>
      <c r="I32" s="14"/>
      <c r="J32" s="48"/>
      <c r="K32" s="51"/>
      <c r="L32" s="137"/>
      <c r="M32" s="14"/>
      <c r="N32" s="14"/>
    </row>
    <row r="33" spans="2:17" ht="28.5" x14ac:dyDescent="0.2">
      <c r="B33" s="161" t="s">
        <v>14</v>
      </c>
      <c r="C33" s="161" t="s">
        <v>12</v>
      </c>
      <c r="D33" s="162" t="s">
        <v>47</v>
      </c>
      <c r="E33" s="162" t="s">
        <v>48</v>
      </c>
      <c r="F33" s="162" t="s">
        <v>26</v>
      </c>
      <c r="G33" s="112" t="s">
        <v>25</v>
      </c>
      <c r="H33" s="162" t="s">
        <v>51</v>
      </c>
      <c r="I33" s="162" t="s">
        <v>50</v>
      </c>
      <c r="J33" s="162" t="s">
        <v>46</v>
      </c>
      <c r="K33" s="161" t="s">
        <v>121</v>
      </c>
      <c r="L33" s="14"/>
      <c r="M33" s="14"/>
      <c r="N33" s="14"/>
    </row>
    <row r="34" spans="2:17" x14ac:dyDescent="0.2">
      <c r="B34" s="163">
        <v>2021</v>
      </c>
      <c r="C34" s="163" t="s">
        <v>0</v>
      </c>
      <c r="D34" s="25"/>
      <c r="E34" s="25"/>
      <c r="F34" s="24"/>
      <c r="G34" s="24"/>
      <c r="H34" s="33">
        <f t="shared" ref="H34:H58" si="0">F34-SUM(G34:G34)</f>
        <v>0</v>
      </c>
      <c r="I34" s="30"/>
      <c r="J34" s="37"/>
      <c r="K34" s="37"/>
      <c r="L34" s="14"/>
      <c r="M34" s="14"/>
      <c r="N34" s="14"/>
      <c r="Q34" s="18"/>
    </row>
    <row r="35" spans="2:17" x14ac:dyDescent="0.2">
      <c r="B35" s="163">
        <f>IF(C35=" "," ",IF(C35="December",B34-1,B34))</f>
        <v>2020</v>
      </c>
      <c r="C35" s="163" t="str">
        <f>IF(C34="January","December",IF(C34="February","January",IF(C34="March","February",IF(C34="April","March",(IF(C34="May","April",IF(C34="June","May",IF(C34="July","June",IF(C34="August","July",IF(C34="September","August",IF(C34="October","September",IF(C34="November","October",IF(C34="December","November"," ")))))))))))))</f>
        <v>December</v>
      </c>
      <c r="D35" s="25"/>
      <c r="E35" s="25"/>
      <c r="F35" s="24"/>
      <c r="G35" s="24"/>
      <c r="H35" s="33">
        <f t="shared" si="0"/>
        <v>0</v>
      </c>
      <c r="I35" s="30"/>
      <c r="J35" s="37"/>
      <c r="K35" s="37"/>
      <c r="L35" s="14"/>
      <c r="M35" s="14"/>
      <c r="N35" s="14"/>
      <c r="Q35" s="34"/>
    </row>
    <row r="36" spans="2:17" x14ac:dyDescent="0.2">
      <c r="B36" s="163">
        <f t="shared" ref="B36:B45" si="1">IF(C36=" "," ",IF(C36="December",B35-1,B35))</f>
        <v>2020</v>
      </c>
      <c r="C36" s="163" t="str">
        <f t="shared" ref="C36:C58" si="2">IF(C35="January","December",IF(C35="February","January",IF(C35="March","February",IF(C35="April","March",(IF(C35="May","April",IF(C35="June","May",IF(C35="July","June",IF(C35="August","July",IF(C35="September","August",IF(C35="October","September",IF(C35="November","October",IF(C35="December","November"," ")))))))))))))</f>
        <v>November</v>
      </c>
      <c r="D36" s="25"/>
      <c r="E36" s="25"/>
      <c r="F36" s="24"/>
      <c r="G36" s="24"/>
      <c r="H36" s="33">
        <f t="shared" si="0"/>
        <v>0</v>
      </c>
      <c r="I36" s="30"/>
      <c r="J36" s="37"/>
      <c r="K36" s="37"/>
      <c r="L36" s="14"/>
      <c r="M36" s="14"/>
      <c r="N36" s="14"/>
      <c r="Q36" s="34"/>
    </row>
    <row r="37" spans="2:17" x14ac:dyDescent="0.2">
      <c r="B37" s="163">
        <f t="shared" si="1"/>
        <v>2020</v>
      </c>
      <c r="C37" s="163" t="str">
        <f t="shared" si="2"/>
        <v>October</v>
      </c>
      <c r="D37" s="25"/>
      <c r="E37" s="25"/>
      <c r="F37" s="24"/>
      <c r="G37" s="24"/>
      <c r="H37" s="33">
        <f t="shared" si="0"/>
        <v>0</v>
      </c>
      <c r="I37" s="30"/>
      <c r="J37" s="37"/>
      <c r="K37" s="37"/>
      <c r="L37" s="14"/>
      <c r="M37" s="14"/>
      <c r="N37" s="14"/>
      <c r="Q37" s="34"/>
    </row>
    <row r="38" spans="2:17" x14ac:dyDescent="0.2">
      <c r="B38" s="163">
        <f t="shared" si="1"/>
        <v>2020</v>
      </c>
      <c r="C38" s="163" t="str">
        <f t="shared" si="2"/>
        <v>September</v>
      </c>
      <c r="D38" s="25"/>
      <c r="E38" s="25"/>
      <c r="F38" s="24"/>
      <c r="G38" s="24"/>
      <c r="H38" s="33">
        <f t="shared" si="0"/>
        <v>0</v>
      </c>
      <c r="I38" s="30"/>
      <c r="J38" s="37"/>
      <c r="K38" s="37"/>
      <c r="L38" s="14"/>
      <c r="M38" s="14"/>
      <c r="N38" s="14"/>
      <c r="Q38" s="34"/>
    </row>
    <row r="39" spans="2:17" x14ac:dyDescent="0.2">
      <c r="B39" s="163">
        <f t="shared" si="1"/>
        <v>2020</v>
      </c>
      <c r="C39" s="163" t="str">
        <f t="shared" si="2"/>
        <v>August</v>
      </c>
      <c r="D39" s="25"/>
      <c r="E39" s="25"/>
      <c r="F39" s="24"/>
      <c r="G39" s="24"/>
      <c r="H39" s="33">
        <f t="shared" si="0"/>
        <v>0</v>
      </c>
      <c r="I39" s="30"/>
      <c r="J39" s="37"/>
      <c r="K39" s="37"/>
      <c r="L39" s="14"/>
      <c r="M39" s="14"/>
      <c r="N39" s="14"/>
      <c r="Q39" s="34"/>
    </row>
    <row r="40" spans="2:17" x14ac:dyDescent="0.2">
      <c r="B40" s="163">
        <f t="shared" si="1"/>
        <v>2020</v>
      </c>
      <c r="C40" s="163" t="str">
        <f t="shared" si="2"/>
        <v>July</v>
      </c>
      <c r="D40" s="25"/>
      <c r="E40" s="25"/>
      <c r="F40" s="24"/>
      <c r="G40" s="24"/>
      <c r="H40" s="33">
        <f t="shared" si="0"/>
        <v>0</v>
      </c>
      <c r="I40" s="30"/>
      <c r="J40" s="37"/>
      <c r="K40" s="37"/>
      <c r="L40" s="14"/>
      <c r="M40" s="14"/>
      <c r="N40" s="14"/>
      <c r="O40" s="36"/>
      <c r="Q40" s="34"/>
    </row>
    <row r="41" spans="2:17" x14ac:dyDescent="0.2">
      <c r="B41" s="163">
        <f>IF(C41=" "," ",IF(C41="December",B40-1,B40))</f>
        <v>2020</v>
      </c>
      <c r="C41" s="163" t="str">
        <f t="shared" si="2"/>
        <v>June</v>
      </c>
      <c r="D41" s="25"/>
      <c r="E41" s="25"/>
      <c r="F41" s="24"/>
      <c r="G41" s="24"/>
      <c r="H41" s="33">
        <f t="shared" si="0"/>
        <v>0</v>
      </c>
      <c r="I41" s="30"/>
      <c r="J41" s="37"/>
      <c r="K41" s="37"/>
      <c r="L41" s="14"/>
      <c r="M41" s="14"/>
      <c r="N41" s="14"/>
      <c r="O41" s="36"/>
      <c r="Q41" s="34"/>
    </row>
    <row r="42" spans="2:17" x14ac:dyDescent="0.2">
      <c r="B42" s="163">
        <f t="shared" si="1"/>
        <v>2020</v>
      </c>
      <c r="C42" s="163" t="str">
        <f t="shared" si="2"/>
        <v>May</v>
      </c>
      <c r="D42" s="25"/>
      <c r="E42" s="25"/>
      <c r="F42" s="24"/>
      <c r="G42" s="24"/>
      <c r="H42" s="33">
        <f t="shared" si="0"/>
        <v>0</v>
      </c>
      <c r="I42" s="30"/>
      <c r="J42" s="37"/>
      <c r="K42" s="37"/>
      <c r="L42" s="14"/>
      <c r="M42" s="14"/>
      <c r="N42" s="14"/>
      <c r="O42" s="36"/>
      <c r="Q42" s="34"/>
    </row>
    <row r="43" spans="2:17" ht="14.25" customHeight="1" x14ac:dyDescent="0.2">
      <c r="B43" s="163">
        <f t="shared" si="1"/>
        <v>2020</v>
      </c>
      <c r="C43" s="163" t="str">
        <f t="shared" si="2"/>
        <v>April</v>
      </c>
      <c r="D43" s="25"/>
      <c r="E43" s="25"/>
      <c r="F43" s="24"/>
      <c r="G43" s="24"/>
      <c r="H43" s="33">
        <f t="shared" si="0"/>
        <v>0</v>
      </c>
      <c r="I43" s="30"/>
      <c r="J43" s="37"/>
      <c r="K43" s="37"/>
      <c r="L43" s="14"/>
      <c r="M43" s="14"/>
      <c r="N43" s="14"/>
    </row>
    <row r="44" spans="2:17" s="16" customFormat="1" ht="15.75" customHeight="1" x14ac:dyDescent="0.2">
      <c r="B44" s="163">
        <f t="shared" si="1"/>
        <v>2020</v>
      </c>
      <c r="C44" s="163" t="str">
        <f t="shared" si="2"/>
        <v>March</v>
      </c>
      <c r="D44" s="25"/>
      <c r="E44" s="25"/>
      <c r="F44" s="24"/>
      <c r="G44" s="24"/>
      <c r="H44" s="33">
        <f t="shared" si="0"/>
        <v>0</v>
      </c>
      <c r="I44" s="30"/>
      <c r="J44" s="37"/>
      <c r="K44" s="37"/>
    </row>
    <row r="45" spans="2:17" s="16" customFormat="1" ht="15.75" customHeight="1" x14ac:dyDescent="0.2">
      <c r="B45" s="163">
        <f t="shared" si="1"/>
        <v>2020</v>
      </c>
      <c r="C45" s="163" t="str">
        <f t="shared" si="2"/>
        <v>February</v>
      </c>
      <c r="D45" s="25"/>
      <c r="E45" s="25"/>
      <c r="F45" s="24"/>
      <c r="G45" s="24"/>
      <c r="H45" s="33">
        <f t="shared" si="0"/>
        <v>0</v>
      </c>
      <c r="I45" s="30"/>
      <c r="J45" s="37"/>
      <c r="K45" s="37"/>
    </row>
    <row r="46" spans="2:17" s="16" customFormat="1" ht="15.75" customHeight="1" x14ac:dyDescent="0.2">
      <c r="B46" s="163">
        <f t="shared" ref="B46:B58" si="3">B34-1</f>
        <v>2020</v>
      </c>
      <c r="C46" s="163" t="str">
        <f t="shared" si="2"/>
        <v>January</v>
      </c>
      <c r="D46" s="25"/>
      <c r="E46" s="25"/>
      <c r="F46" s="24"/>
      <c r="G46" s="24"/>
      <c r="H46" s="33">
        <f t="shared" si="0"/>
        <v>0</v>
      </c>
      <c r="I46" s="30"/>
      <c r="J46" s="41"/>
      <c r="K46" s="37"/>
    </row>
    <row r="47" spans="2:17" s="16" customFormat="1" ht="15.75" customHeight="1" x14ac:dyDescent="0.2">
      <c r="B47" s="163">
        <f t="shared" si="3"/>
        <v>2019</v>
      </c>
      <c r="C47" s="163" t="str">
        <f t="shared" si="2"/>
        <v>December</v>
      </c>
      <c r="D47" s="25"/>
      <c r="E47" s="25"/>
      <c r="F47" s="24"/>
      <c r="G47" s="24"/>
      <c r="H47" s="33">
        <f t="shared" si="0"/>
        <v>0</v>
      </c>
      <c r="I47" s="30"/>
      <c r="J47" s="41"/>
      <c r="K47" s="37"/>
    </row>
    <row r="48" spans="2:17" s="16" customFormat="1" ht="15.75" customHeight="1" x14ac:dyDescent="0.2">
      <c r="B48" s="163">
        <f t="shared" si="3"/>
        <v>2019</v>
      </c>
      <c r="C48" s="163" t="str">
        <f t="shared" si="2"/>
        <v>November</v>
      </c>
      <c r="D48" s="25"/>
      <c r="E48" s="25"/>
      <c r="F48" s="24"/>
      <c r="G48" s="24"/>
      <c r="H48" s="33">
        <f t="shared" si="0"/>
        <v>0</v>
      </c>
      <c r="I48" s="30"/>
      <c r="J48" s="41"/>
      <c r="K48" s="37"/>
    </row>
    <row r="49" spans="2:18" s="16" customFormat="1" ht="15.75" customHeight="1" x14ac:dyDescent="0.2">
      <c r="B49" s="163">
        <f t="shared" si="3"/>
        <v>2019</v>
      </c>
      <c r="C49" s="163" t="str">
        <f t="shared" si="2"/>
        <v>October</v>
      </c>
      <c r="D49" s="25"/>
      <c r="E49" s="25"/>
      <c r="F49" s="24"/>
      <c r="G49" s="24"/>
      <c r="H49" s="33">
        <f t="shared" si="0"/>
        <v>0</v>
      </c>
      <c r="I49" s="30"/>
      <c r="J49" s="41"/>
      <c r="K49" s="37"/>
    </row>
    <row r="50" spans="2:18" s="16" customFormat="1" ht="15.75" customHeight="1" x14ac:dyDescent="0.2">
      <c r="B50" s="163">
        <f t="shared" si="3"/>
        <v>2019</v>
      </c>
      <c r="C50" s="163" t="str">
        <f t="shared" si="2"/>
        <v>September</v>
      </c>
      <c r="D50" s="25"/>
      <c r="E50" s="25"/>
      <c r="F50" s="24"/>
      <c r="G50" s="24"/>
      <c r="H50" s="33">
        <f t="shared" si="0"/>
        <v>0</v>
      </c>
      <c r="I50" s="30"/>
      <c r="J50" s="41"/>
      <c r="K50" s="37"/>
    </row>
    <row r="51" spans="2:18" s="16" customFormat="1" ht="15.75" customHeight="1" x14ac:dyDescent="0.2">
      <c r="B51" s="163">
        <f t="shared" si="3"/>
        <v>2019</v>
      </c>
      <c r="C51" s="163" t="str">
        <f t="shared" si="2"/>
        <v>August</v>
      </c>
      <c r="D51" s="25"/>
      <c r="E51" s="25"/>
      <c r="F51" s="24"/>
      <c r="G51" s="24"/>
      <c r="H51" s="33">
        <f t="shared" si="0"/>
        <v>0</v>
      </c>
      <c r="I51" s="30"/>
      <c r="J51" s="41"/>
      <c r="K51" s="37"/>
    </row>
    <row r="52" spans="2:18" s="16" customFormat="1" ht="15.75" customHeight="1" x14ac:dyDescent="0.2">
      <c r="B52" s="163">
        <f t="shared" si="3"/>
        <v>2019</v>
      </c>
      <c r="C52" s="163" t="str">
        <f t="shared" si="2"/>
        <v>July</v>
      </c>
      <c r="D52" s="25"/>
      <c r="E52" s="25"/>
      <c r="F52" s="24"/>
      <c r="G52" s="24"/>
      <c r="H52" s="33">
        <f t="shared" si="0"/>
        <v>0</v>
      </c>
      <c r="I52" s="30"/>
      <c r="J52" s="41"/>
      <c r="K52" s="37"/>
      <c r="R52" s="31"/>
    </row>
    <row r="53" spans="2:18" s="16" customFormat="1" ht="15.75" customHeight="1" x14ac:dyDescent="0.2">
      <c r="B53" s="163">
        <f t="shared" si="3"/>
        <v>2019</v>
      </c>
      <c r="C53" s="163" t="str">
        <f t="shared" si="2"/>
        <v>June</v>
      </c>
      <c r="D53" s="25"/>
      <c r="E53" s="25"/>
      <c r="F53" s="24"/>
      <c r="G53" s="24"/>
      <c r="H53" s="33">
        <f t="shared" si="0"/>
        <v>0</v>
      </c>
      <c r="I53" s="30"/>
      <c r="J53" s="41"/>
      <c r="K53" s="37"/>
    </row>
    <row r="54" spans="2:18" s="16" customFormat="1" ht="15.75" customHeight="1" x14ac:dyDescent="0.2">
      <c r="B54" s="163">
        <f t="shared" si="3"/>
        <v>2019</v>
      </c>
      <c r="C54" s="163" t="str">
        <f t="shared" si="2"/>
        <v>May</v>
      </c>
      <c r="D54" s="25"/>
      <c r="E54" s="25"/>
      <c r="F54" s="24"/>
      <c r="G54" s="24"/>
      <c r="H54" s="33">
        <f t="shared" si="0"/>
        <v>0</v>
      </c>
      <c r="I54" s="30"/>
      <c r="J54" s="41"/>
      <c r="K54" s="37"/>
    </row>
    <row r="55" spans="2:18" s="16" customFormat="1" ht="15.75" customHeight="1" x14ac:dyDescent="0.2">
      <c r="B55" s="163">
        <f t="shared" si="3"/>
        <v>2019</v>
      </c>
      <c r="C55" s="163" t="str">
        <f t="shared" si="2"/>
        <v>April</v>
      </c>
      <c r="D55" s="25"/>
      <c r="E55" s="25"/>
      <c r="F55" s="24"/>
      <c r="G55" s="24"/>
      <c r="H55" s="33">
        <f t="shared" si="0"/>
        <v>0</v>
      </c>
      <c r="I55" s="30"/>
      <c r="J55" s="41"/>
      <c r="K55" s="37"/>
      <c r="O55" s="14"/>
      <c r="P55" s="14"/>
      <c r="Q55" s="34"/>
    </row>
    <row r="56" spans="2:18" s="16" customFormat="1" ht="15.75" customHeight="1" x14ac:dyDescent="0.2">
      <c r="B56" s="163">
        <f t="shared" si="3"/>
        <v>2019</v>
      </c>
      <c r="C56" s="163" t="str">
        <f t="shared" si="2"/>
        <v>March</v>
      </c>
      <c r="D56" s="25"/>
      <c r="E56" s="25"/>
      <c r="F56" s="24"/>
      <c r="G56" s="24"/>
      <c r="H56" s="33">
        <f t="shared" si="0"/>
        <v>0</v>
      </c>
      <c r="I56" s="30"/>
      <c r="J56" s="41"/>
      <c r="K56" s="37"/>
      <c r="Q56" s="31"/>
    </row>
    <row r="57" spans="2:18" s="16" customFormat="1" ht="14.25" customHeight="1" x14ac:dyDescent="0.2">
      <c r="B57" s="163">
        <f t="shared" si="3"/>
        <v>2019</v>
      </c>
      <c r="C57" s="163" t="str">
        <f t="shared" si="2"/>
        <v>February</v>
      </c>
      <c r="D57" s="25"/>
      <c r="E57" s="25"/>
      <c r="F57" s="24"/>
      <c r="G57" s="24"/>
      <c r="H57" s="33">
        <f t="shared" si="0"/>
        <v>0</v>
      </c>
      <c r="I57" s="30"/>
      <c r="J57" s="41"/>
      <c r="K57" s="37"/>
      <c r="Q57" s="35"/>
    </row>
    <row r="58" spans="2:18" s="16" customFormat="1" x14ac:dyDescent="0.2">
      <c r="B58" s="163">
        <f t="shared" si="3"/>
        <v>2019</v>
      </c>
      <c r="C58" s="163" t="str">
        <f t="shared" si="2"/>
        <v>January</v>
      </c>
      <c r="D58" s="25"/>
      <c r="E58" s="25"/>
      <c r="F58" s="24"/>
      <c r="G58" s="24"/>
      <c r="H58" s="33">
        <f t="shared" si="0"/>
        <v>0</v>
      </c>
      <c r="I58" s="30"/>
      <c r="J58" s="41"/>
      <c r="K58" s="37"/>
    </row>
    <row r="59" spans="2:18" s="16" customFormat="1" ht="15.75" customHeight="1" x14ac:dyDescent="0.2">
      <c r="B59" s="223" t="s">
        <v>13</v>
      </c>
      <c r="C59" s="224"/>
      <c r="D59" s="97"/>
      <c r="E59" s="97"/>
      <c r="F59" s="94">
        <f>SUM(F34:F58)</f>
        <v>0</v>
      </c>
      <c r="G59" s="94">
        <f>SUM(G34:G58)</f>
        <v>0</v>
      </c>
      <c r="H59" s="94">
        <f>SUM(H34:H58)</f>
        <v>0</v>
      </c>
      <c r="I59" s="95"/>
      <c r="J59" s="98">
        <f>SUM(J34:J58)</f>
        <v>0</v>
      </c>
      <c r="K59" s="98">
        <f>_xlfn.AGGREGATE(9,2,K34:K58)</f>
        <v>0</v>
      </c>
      <c r="N59" s="14"/>
      <c r="O59" s="14"/>
      <c r="P59" s="14"/>
    </row>
    <row r="60" spans="2:18" s="16" customFormat="1" ht="13.9" customHeight="1" x14ac:dyDescent="0.2">
      <c r="B60" s="32"/>
      <c r="C60" s="32"/>
      <c r="D60" s="32"/>
      <c r="E60" s="32"/>
      <c r="F60" s="19"/>
      <c r="G60" s="32"/>
      <c r="H60" s="32"/>
      <c r="I60" s="20"/>
      <c r="L60" s="141"/>
      <c r="M60" s="14"/>
      <c r="N60" s="14"/>
      <c r="O60" s="14"/>
    </row>
    <row r="61" spans="2:18" s="16" customFormat="1" ht="15.75" customHeight="1" x14ac:dyDescent="0.2">
      <c r="B61" s="200" t="s">
        <v>30</v>
      </c>
      <c r="C61" s="201"/>
      <c r="D61" s="201"/>
      <c r="E61" s="201"/>
      <c r="F61" s="202"/>
      <c r="G61" s="32"/>
      <c r="L61" s="141"/>
      <c r="M61" s="14"/>
      <c r="N61" s="14"/>
      <c r="O61" s="14"/>
    </row>
    <row r="62" spans="2:18" s="16" customFormat="1" ht="15" customHeight="1" x14ac:dyDescent="0.2">
      <c r="B62" s="225" t="s">
        <v>15</v>
      </c>
      <c r="C62" s="226"/>
      <c r="D62" s="227"/>
      <c r="E62" s="228"/>
      <c r="F62" s="229"/>
      <c r="G62" s="32"/>
      <c r="L62" s="141"/>
      <c r="M62" s="14"/>
      <c r="N62" s="14"/>
      <c r="O62" s="14"/>
    </row>
    <row r="63" spans="2:18" s="16" customFormat="1" ht="15" customHeight="1" x14ac:dyDescent="0.2">
      <c r="B63" s="225" t="s">
        <v>77</v>
      </c>
      <c r="C63" s="226"/>
      <c r="D63" s="227"/>
      <c r="E63" s="228"/>
      <c r="F63" s="229"/>
      <c r="G63" s="32"/>
      <c r="L63" s="141"/>
      <c r="M63" s="14"/>
      <c r="N63" s="14"/>
      <c r="O63" s="14"/>
    </row>
    <row r="64" spans="2:18" s="16" customFormat="1" ht="15" customHeight="1" x14ac:dyDescent="0.2">
      <c r="B64" s="225" t="s">
        <v>20</v>
      </c>
      <c r="C64" s="226"/>
      <c r="D64" s="227"/>
      <c r="E64" s="228"/>
      <c r="F64" s="229"/>
      <c r="G64" s="32"/>
      <c r="L64" s="141"/>
      <c r="M64" s="14"/>
      <c r="N64" s="14"/>
      <c r="O64" s="14"/>
    </row>
    <row r="65" spans="2:15" s="21" customFormat="1" ht="15" customHeight="1" x14ac:dyDescent="0.2">
      <c r="B65" s="225" t="s">
        <v>21</v>
      </c>
      <c r="C65" s="226"/>
      <c r="D65" s="227"/>
      <c r="E65" s="228"/>
      <c r="F65" s="229"/>
      <c r="G65" s="17"/>
      <c r="H65" s="16"/>
      <c r="I65" s="16"/>
      <c r="J65" s="16"/>
      <c r="K65" s="16"/>
      <c r="L65" s="142"/>
      <c r="M65" s="14"/>
      <c r="N65" s="14"/>
      <c r="O65" s="14"/>
    </row>
    <row r="66" spans="2:15" ht="15.75" customHeight="1" x14ac:dyDescent="0.2">
      <c r="B66" s="225" t="s">
        <v>16</v>
      </c>
      <c r="C66" s="226"/>
      <c r="D66" s="227"/>
      <c r="E66" s="228"/>
      <c r="F66" s="229"/>
      <c r="G66" s="22"/>
      <c r="H66" s="21"/>
      <c r="I66" s="21"/>
      <c r="J66" s="21"/>
      <c r="K66" s="21"/>
      <c r="M66" s="14"/>
      <c r="N66" s="14"/>
    </row>
    <row r="67" spans="2:15" ht="14.25" customHeight="1" x14ac:dyDescent="0.2">
      <c r="B67" s="225" t="s">
        <v>17</v>
      </c>
      <c r="C67" s="226"/>
      <c r="D67" s="227"/>
      <c r="E67" s="228"/>
      <c r="F67" s="229"/>
      <c r="G67" s="32"/>
      <c r="M67" s="14"/>
      <c r="N67" s="14"/>
    </row>
    <row r="68" spans="2:15" ht="14.25" customHeight="1" x14ac:dyDescent="0.2">
      <c r="B68" s="225" t="s">
        <v>22</v>
      </c>
      <c r="C68" s="226"/>
      <c r="D68" s="227"/>
      <c r="E68" s="228"/>
      <c r="F68" s="229"/>
      <c r="G68" s="18"/>
      <c r="M68" s="14"/>
      <c r="N68" s="14"/>
    </row>
    <row r="69" spans="2:15" ht="14.25" customHeight="1" x14ac:dyDescent="0.2">
      <c r="G69" s="18"/>
      <c r="M69" s="14"/>
      <c r="N69" s="14"/>
    </row>
    <row r="70" spans="2:15" ht="14.25" customHeight="1" x14ac:dyDescent="0.2">
      <c r="G70" s="18"/>
      <c r="M70" s="14"/>
      <c r="N70" s="14"/>
    </row>
    <row r="71" spans="2:15" ht="14.25" customHeight="1" x14ac:dyDescent="0.2">
      <c r="G71" s="18"/>
      <c r="M71" s="14"/>
      <c r="N71" s="14"/>
    </row>
    <row r="72" spans="2:15" ht="14.25" customHeight="1" x14ac:dyDescent="0.2">
      <c r="G72" s="18"/>
      <c r="M72" s="14"/>
      <c r="N72" s="14"/>
    </row>
    <row r="73" spans="2:15" ht="14.25" customHeight="1" x14ac:dyDescent="0.2">
      <c r="G73" s="18"/>
      <c r="M73" s="14"/>
      <c r="N73" s="14"/>
    </row>
    <row r="74" spans="2:15" ht="14.25" customHeight="1" x14ac:dyDescent="0.2">
      <c r="G74" s="18"/>
      <c r="M74" s="14"/>
      <c r="N74" s="14"/>
    </row>
    <row r="75" spans="2:15" ht="14.25" customHeight="1" x14ac:dyDescent="0.2">
      <c r="G75" s="18"/>
      <c r="M75" s="14"/>
      <c r="N75" s="14"/>
    </row>
    <row r="76" spans="2:15" ht="14.25" customHeight="1" x14ac:dyDescent="0.2">
      <c r="G76" s="18"/>
      <c r="M76" s="14"/>
      <c r="N76" s="14"/>
    </row>
    <row r="77" spans="2:15" ht="14.25" customHeight="1" x14ac:dyDescent="0.25">
      <c r="G77" s="18"/>
      <c r="L77" s="138"/>
      <c r="M77" s="14"/>
      <c r="N77" s="14"/>
    </row>
    <row r="78" spans="2:15" ht="14.25" customHeight="1" x14ac:dyDescent="0.25">
      <c r="B78" s="200" t="s">
        <v>29</v>
      </c>
      <c r="C78" s="201"/>
      <c r="D78" s="201"/>
      <c r="E78" s="201"/>
      <c r="F78" s="202"/>
      <c r="G78" s="23"/>
      <c r="H78"/>
      <c r="I78"/>
      <c r="J78"/>
      <c r="K78"/>
      <c r="L78" s="138"/>
      <c r="M78" s="14"/>
      <c r="N78" s="14"/>
    </row>
    <row r="79" spans="2:15" ht="14.25" customHeight="1" x14ac:dyDescent="0.25">
      <c r="B79" s="191" t="s">
        <v>110</v>
      </c>
      <c r="C79" s="192"/>
      <c r="D79" s="192"/>
      <c r="E79" s="192"/>
      <c r="F79" s="193"/>
      <c r="G79" s="23"/>
      <c r="H79"/>
      <c r="I79"/>
      <c r="J79"/>
      <c r="K79"/>
      <c r="L79" s="138"/>
      <c r="M79" s="14"/>
      <c r="N79" s="14"/>
    </row>
    <row r="80" spans="2:15" ht="14.25" customHeight="1" x14ac:dyDescent="0.25">
      <c r="B80" s="194"/>
      <c r="C80" s="195"/>
      <c r="D80" s="195"/>
      <c r="E80" s="195"/>
      <c r="F80" s="196"/>
      <c r="G80" s="23"/>
      <c r="H80"/>
      <c r="I80"/>
      <c r="J80"/>
      <c r="K80"/>
      <c r="L80" s="138"/>
      <c r="M80" s="14"/>
      <c r="N80" s="14"/>
    </row>
    <row r="81" spans="2:11" ht="14.25" customHeight="1" x14ac:dyDescent="0.25">
      <c r="B81" s="197"/>
      <c r="C81" s="198"/>
      <c r="D81" s="198"/>
      <c r="E81" s="198"/>
      <c r="F81" s="199"/>
      <c r="G81" s="18"/>
      <c r="H81"/>
      <c r="I81"/>
      <c r="J81"/>
      <c r="K81"/>
    </row>
    <row r="82" spans="2:11" ht="14.25" customHeight="1" x14ac:dyDescent="0.2">
      <c r="G82" s="43"/>
      <c r="I82" s="15"/>
      <c r="J82" s="16"/>
    </row>
    <row r="83" spans="2:11" x14ac:dyDescent="0.2">
      <c r="B83" s="18" t="s">
        <v>34</v>
      </c>
      <c r="E83" s="14"/>
      <c r="G83" s="42"/>
      <c r="I83" s="15"/>
      <c r="J83" s="16"/>
    </row>
    <row r="84" spans="2:11" x14ac:dyDescent="0.2">
      <c r="G84" s="42"/>
    </row>
    <row r="85" spans="2:11" x14ac:dyDescent="0.2">
      <c r="G85" s="42"/>
    </row>
    <row r="104" spans="3:9" x14ac:dyDescent="0.2">
      <c r="C104" s="14"/>
      <c r="D104" s="14"/>
      <c r="E104" s="14"/>
      <c r="H104" s="14"/>
      <c r="I104" s="14"/>
    </row>
    <row r="105" spans="3:9" x14ac:dyDescent="0.2">
      <c r="C105" s="14"/>
      <c r="D105" s="14"/>
      <c r="E105" s="14"/>
      <c r="H105" s="14"/>
      <c r="I105" s="14"/>
    </row>
    <row r="106" spans="3:9" x14ac:dyDescent="0.2">
      <c r="C106" s="14"/>
      <c r="D106" s="14"/>
      <c r="E106" s="14"/>
      <c r="H106" s="14"/>
      <c r="I106" s="14"/>
    </row>
    <row r="107" spans="3:9" x14ac:dyDescent="0.2">
      <c r="C107" s="14"/>
      <c r="D107" s="14"/>
      <c r="E107" s="14"/>
      <c r="H107" s="14"/>
      <c r="I107" s="14"/>
    </row>
  </sheetData>
  <sheetProtection selectLockedCells="1"/>
  <dataConsolidate link="1"/>
  <mergeCells count="53">
    <mergeCell ref="B67:C67"/>
    <mergeCell ref="D67:F67"/>
    <mergeCell ref="B68:C68"/>
    <mergeCell ref="D68:F68"/>
    <mergeCell ref="B78:F78"/>
    <mergeCell ref="B79:F81"/>
    <mergeCell ref="B64:C64"/>
    <mergeCell ref="D64:F64"/>
    <mergeCell ref="B65:C65"/>
    <mergeCell ref="D65:F65"/>
    <mergeCell ref="B66:C66"/>
    <mergeCell ref="D66:F66"/>
    <mergeCell ref="E30:F30"/>
    <mergeCell ref="B59:C59"/>
    <mergeCell ref="B61:F61"/>
    <mergeCell ref="B62:C62"/>
    <mergeCell ref="D62:F62"/>
    <mergeCell ref="B63:C63"/>
    <mergeCell ref="D63:F63"/>
    <mergeCell ref="B26:D26"/>
    <mergeCell ref="H26:H27"/>
    <mergeCell ref="I26:I27"/>
    <mergeCell ref="J26:J27"/>
    <mergeCell ref="B27:D27"/>
    <mergeCell ref="B29:D29"/>
    <mergeCell ref="E29:F29"/>
    <mergeCell ref="H29:H30"/>
    <mergeCell ref="I29:J30"/>
    <mergeCell ref="B30:D30"/>
    <mergeCell ref="B22:D22"/>
    <mergeCell ref="E22:F22"/>
    <mergeCell ref="H22:H23"/>
    <mergeCell ref="I22:J23"/>
    <mergeCell ref="B24:D24"/>
    <mergeCell ref="B25:D25"/>
    <mergeCell ref="H19:H20"/>
    <mergeCell ref="I19:J20"/>
    <mergeCell ref="B20:D20"/>
    <mergeCell ref="E20:F20"/>
    <mergeCell ref="B21:D21"/>
    <mergeCell ref="E21:F21"/>
    <mergeCell ref="B17:D17"/>
    <mergeCell ref="E17:F17"/>
    <mergeCell ref="B18:D18"/>
    <mergeCell ref="E18:F18"/>
    <mergeCell ref="B19:D19"/>
    <mergeCell ref="E19:F19"/>
    <mergeCell ref="B3:L3"/>
    <mergeCell ref="B7:D7"/>
    <mergeCell ref="B8:D8"/>
    <mergeCell ref="B15:F15"/>
    <mergeCell ref="B16:D16"/>
    <mergeCell ref="E16:F16"/>
  </mergeCells>
  <conditionalFormatting sqref="K27:K30 K32">
    <cfRule type="expression" dxfId="32" priority="16">
      <formula>$K27&lt;&gt;""</formula>
    </cfRule>
  </conditionalFormatting>
  <conditionalFormatting sqref="L27">
    <cfRule type="expression" dxfId="31" priority="17">
      <formula>$K27&lt;&gt;""</formula>
    </cfRule>
  </conditionalFormatting>
  <conditionalFormatting sqref="E29">
    <cfRule type="cellIs" dxfId="30" priority="13" operator="equal">
      <formula>"Loan Ineligible due to declining income"</formula>
    </cfRule>
  </conditionalFormatting>
  <conditionalFormatting sqref="E30">
    <cfRule type="cellIs" dxfId="29" priority="14" operator="lessThan">
      <formula>-0.25</formula>
    </cfRule>
    <cfRule type="cellIs" dxfId="28" priority="15" operator="lessThan">
      <formula>-0.2499</formula>
    </cfRule>
  </conditionalFormatting>
  <conditionalFormatting sqref="L28:L29">
    <cfRule type="expression" dxfId="27" priority="18">
      <formula>$K29&lt;&gt;""</formula>
    </cfRule>
  </conditionalFormatting>
  <conditionalFormatting sqref="B11:B13">
    <cfRule type="expression" dxfId="26" priority="9">
      <formula>$B11&lt;&gt;""</formula>
    </cfRule>
  </conditionalFormatting>
  <conditionalFormatting sqref="C11:C13">
    <cfRule type="expression" dxfId="25" priority="10">
      <formula>$B11&lt;&gt;""</formula>
    </cfRule>
  </conditionalFormatting>
  <conditionalFormatting sqref="D11:D13">
    <cfRule type="expression" dxfId="24" priority="11">
      <formula>$B11&lt;&gt;""</formula>
    </cfRule>
  </conditionalFormatting>
  <conditionalFormatting sqref="C12">
    <cfRule type="expression" dxfId="23" priority="12">
      <formula>$G$8=2</formula>
    </cfRule>
  </conditionalFormatting>
  <conditionalFormatting sqref="B11:D12">
    <cfRule type="expression" dxfId="22" priority="8" stopIfTrue="1">
      <formula>$G$8=3</formula>
    </cfRule>
  </conditionalFormatting>
  <conditionalFormatting sqref="B11:D11">
    <cfRule type="expression" dxfId="21" priority="7" stopIfTrue="1">
      <formula>$G$8=2</formula>
    </cfRule>
  </conditionalFormatting>
  <conditionalFormatting sqref="L7:N17">
    <cfRule type="expression" dxfId="20" priority="6">
      <formula>$E$8&lt;&gt;"24 Months"</formula>
    </cfRule>
  </conditionalFormatting>
  <conditionalFormatting sqref="L5">
    <cfRule type="expression" dxfId="19" priority="5">
      <formula>$E$8&lt;&gt;"24 Months"</formula>
    </cfRule>
  </conditionalFormatting>
  <conditionalFormatting sqref="H5">
    <cfRule type="expression" dxfId="18" priority="4">
      <formula>$E$8&lt;&gt;"24 Months"</formula>
    </cfRule>
  </conditionalFormatting>
  <conditionalFormatting sqref="L30">
    <cfRule type="expression" dxfId="17" priority="19">
      <formula>$K32&lt;&gt;""</formula>
    </cfRule>
  </conditionalFormatting>
  <conditionalFormatting sqref="K31">
    <cfRule type="expression" dxfId="16" priority="2">
      <formula>$K31&lt;&gt;""</formula>
    </cfRule>
  </conditionalFormatting>
  <conditionalFormatting sqref="L31">
    <cfRule type="expression" dxfId="15" priority="3">
      <formula>$K32&lt;&gt;""</formula>
    </cfRule>
  </conditionalFormatting>
  <conditionalFormatting sqref="I19:J20">
    <cfRule type="expression" dxfId="14" priority="1">
      <formula>ISNUMBER(SEARCH("OK",$I$19,1))=FALSE</formula>
    </cfRule>
  </conditionalFormatting>
  <dataValidations count="1">
    <dataValidation type="decimal" allowBlank="1" showInputMessage="1" showErrorMessage="1" sqref="E16" xr:uid="{11D5CCD3-32AF-467D-8D6A-5EE9E0BEBA3D}">
      <formula1>0</formula1>
      <formula2>1</formula2>
    </dataValidation>
  </dataValidations>
  <printOptions horizontalCentered="1" verticalCentered="1"/>
  <pageMargins left="0.25" right="0.25" top="0.75" bottom="0.75" header="0.3" footer="0.3"/>
  <pageSetup scale="4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3F71F25-B9CD-4EDB-8972-5D737549CA8B}">
          <x14:formula1>
            <xm:f>Lookup!$B$3:$B$14</xm:f>
          </x14:formula1>
          <xm:sqref>C34</xm:sqref>
        </x14:dataValidation>
        <x14:dataValidation type="list" allowBlank="1" showInputMessage="1" showErrorMessage="1" xr:uid="{85A79769-551D-456A-81E7-41D817C15C92}">
          <x14:formula1>
            <xm:f>Lookup!$C$3:$C$7</xm:f>
          </x14:formula1>
          <xm:sqref>B34</xm:sqref>
        </x14:dataValidation>
        <x14:dataValidation type="list" allowBlank="1" showInputMessage="1" showErrorMessage="1" xr:uid="{8B87E314-28B4-4D85-B420-7D852FE03B96}">
          <x14:formula1>
            <xm:f>Lookup!$B$16:$B$17</xm:f>
          </x14:formula1>
          <xm:sqref>E18:E20 F19:F20</xm:sqref>
        </x14:dataValidation>
        <x14:dataValidation type="list" allowBlank="1" showInputMessage="1" showErrorMessage="1" xr:uid="{B9C80698-2D9F-4758-B738-558070C3EB38}">
          <x14:formula1>
            <xm:f>Lookup!$B$19:$B$20</xm:f>
          </x14:formula1>
          <xm:sqref>E8</xm:sqref>
        </x14:dataValidation>
        <x14:dataValidation type="list" allowBlank="1" showInputMessage="1" showErrorMessage="1" xr:uid="{BEDEEA81-AF17-4A45-B95E-E1AFF2DDA8F3}">
          <x14:formula1>
            <xm:f>Lookup!$E$3:$E$6</xm:f>
          </x14:formula1>
          <xm:sqref>B8:D8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94F0-27A5-4E0F-8F72-B85E0D73FD7B}">
  <sheetPr codeName="Sheet5">
    <pageSetUpPr fitToPage="1"/>
  </sheetPr>
  <dimension ref="A1:T102"/>
  <sheetViews>
    <sheetView showGridLines="0" topLeftCell="A3" zoomScale="85" zoomScaleNormal="85" workbookViewId="0">
      <selection activeCell="E23" sqref="E23:F23"/>
    </sheetView>
  </sheetViews>
  <sheetFormatPr defaultColWidth="9.140625" defaultRowHeight="14.25" x14ac:dyDescent="0.2"/>
  <cols>
    <col min="1" max="1" width="3" style="57" customWidth="1"/>
    <col min="2" max="2" width="33.42578125" style="61" customWidth="1"/>
    <col min="3" max="3" width="21.42578125" style="61" customWidth="1"/>
    <col min="4" max="4" width="33.140625" style="63" customWidth="1"/>
    <col min="5" max="5" width="19" style="63" bestFit="1" customWidth="1"/>
    <col min="6" max="6" width="27.7109375" style="63" customWidth="1"/>
    <col min="7" max="7" width="19.28515625" style="63" customWidth="1"/>
    <col min="8" max="8" width="30.28515625" style="57" bestFit="1" customWidth="1"/>
    <col min="9" max="9" width="17.42578125" style="57" customWidth="1"/>
    <col min="10" max="10" width="18.28515625" style="57" customWidth="1"/>
    <col min="11" max="11" width="18.42578125" style="57" customWidth="1"/>
    <col min="12" max="12" width="19" style="145" customWidth="1"/>
    <col min="13" max="13" width="21.7109375" style="57" customWidth="1"/>
    <col min="14" max="14" width="19.28515625" style="57" customWidth="1"/>
    <col min="15" max="15" width="24.42578125" style="57" customWidth="1"/>
    <col min="16" max="18" width="14.140625" style="57" customWidth="1"/>
    <col min="19" max="19" width="3" style="57" customWidth="1"/>
    <col min="20" max="20" width="24" style="61" bestFit="1" customWidth="1"/>
    <col min="21" max="16384" width="9.140625" style="57"/>
  </cols>
  <sheetData>
    <row r="1" spans="1:20" x14ac:dyDescent="0.2">
      <c r="A1" s="55"/>
      <c r="B1" s="106"/>
      <c r="C1" s="106"/>
      <c r="D1" s="56"/>
      <c r="E1" s="56"/>
      <c r="F1" s="56"/>
      <c r="G1" s="56"/>
      <c r="H1" s="55"/>
      <c r="I1" s="55"/>
      <c r="J1" s="55"/>
      <c r="K1" s="55"/>
      <c r="L1" s="143"/>
      <c r="M1" s="55"/>
      <c r="N1" s="55"/>
      <c r="O1" s="55"/>
      <c r="P1" s="55"/>
      <c r="Q1" s="55"/>
      <c r="R1" s="55"/>
      <c r="S1" s="55"/>
      <c r="T1" s="106"/>
    </row>
    <row r="2" spans="1:20" x14ac:dyDescent="0.2">
      <c r="A2" s="55"/>
      <c r="B2" s="106"/>
      <c r="C2" s="106"/>
      <c r="D2" s="56"/>
      <c r="E2" s="56"/>
      <c r="F2" s="56"/>
      <c r="G2" s="56"/>
      <c r="H2" s="55"/>
      <c r="I2" s="55"/>
      <c r="J2" s="55"/>
      <c r="K2" s="55"/>
      <c r="L2" s="143"/>
      <c r="M2" s="55"/>
      <c r="N2" s="55"/>
      <c r="O2" s="55"/>
      <c r="P2" s="55"/>
      <c r="Q2" s="55"/>
      <c r="R2" s="55"/>
      <c r="S2" s="55"/>
      <c r="T2" s="106"/>
    </row>
    <row r="3" spans="1:20" ht="31.9" customHeight="1" x14ac:dyDescent="0.3">
      <c r="B3" s="246" t="s">
        <v>117</v>
      </c>
      <c r="C3" s="246"/>
      <c r="D3" s="246"/>
      <c r="E3" s="246"/>
      <c r="F3" s="246"/>
      <c r="G3" s="246"/>
      <c r="H3" s="157"/>
      <c r="I3" s="157"/>
      <c r="J3" s="157"/>
      <c r="K3" s="157"/>
      <c r="L3" s="157"/>
      <c r="M3" s="81"/>
      <c r="N3" s="81"/>
      <c r="O3" s="81"/>
      <c r="P3" s="81"/>
      <c r="Q3" s="81"/>
      <c r="R3" s="81"/>
      <c r="S3" s="81"/>
      <c r="T3" s="81"/>
    </row>
    <row r="4" spans="1:20" ht="13.9" customHeight="1" x14ac:dyDescent="0.2">
      <c r="A4" s="55"/>
      <c r="B4" s="106"/>
      <c r="C4" s="247" t="s">
        <v>114</v>
      </c>
      <c r="D4" s="247"/>
      <c r="E4" s="247"/>
      <c r="F4" s="247"/>
      <c r="G4" s="158"/>
      <c r="H4" s="158"/>
      <c r="I4" s="158"/>
      <c r="K4" s="60"/>
      <c r="L4" s="143"/>
      <c r="R4" s="55"/>
      <c r="S4" s="55"/>
      <c r="T4" s="106"/>
    </row>
    <row r="5" spans="1:20" x14ac:dyDescent="0.2">
      <c r="A5" s="55"/>
      <c r="B5" s="58"/>
      <c r="C5" s="106"/>
      <c r="D5" s="106"/>
      <c r="E5" s="158"/>
      <c r="F5" s="158"/>
      <c r="G5" s="158"/>
      <c r="H5" s="134" t="s">
        <v>83</v>
      </c>
      <c r="I5" s="158"/>
      <c r="K5" s="58"/>
      <c r="L5" s="134" t="s">
        <v>82</v>
      </c>
      <c r="R5" s="58"/>
      <c r="S5" s="55"/>
      <c r="T5" s="106"/>
    </row>
    <row r="6" spans="1:20" x14ac:dyDescent="0.2">
      <c r="A6" s="55"/>
      <c r="B6" s="58"/>
      <c r="C6" s="114"/>
      <c r="D6" s="114"/>
      <c r="E6" s="114"/>
      <c r="F6" s="113"/>
      <c r="G6" s="113"/>
      <c r="H6" s="113"/>
      <c r="I6" s="113"/>
      <c r="J6" s="113"/>
      <c r="K6" s="58"/>
      <c r="L6" s="144"/>
      <c r="M6" s="58"/>
      <c r="N6" s="58"/>
      <c r="O6" s="58"/>
      <c r="P6" s="58"/>
      <c r="Q6" s="58"/>
      <c r="R6" s="58"/>
      <c r="S6" s="55"/>
      <c r="T6" s="114"/>
    </row>
    <row r="7" spans="1:20" x14ac:dyDescent="0.2">
      <c r="A7" s="55"/>
      <c r="B7" s="244" t="s">
        <v>52</v>
      </c>
      <c r="C7" s="244"/>
      <c r="D7" s="244"/>
      <c r="E7" s="109" t="s">
        <v>81</v>
      </c>
      <c r="F7" s="109" t="s">
        <v>113</v>
      </c>
      <c r="G7" s="57"/>
      <c r="H7" s="109" t="s">
        <v>18</v>
      </c>
      <c r="I7" s="109" t="s">
        <v>23</v>
      </c>
      <c r="J7" s="109" t="s">
        <v>24</v>
      </c>
      <c r="K7" s="58"/>
      <c r="L7" s="134" t="s">
        <v>18</v>
      </c>
      <c r="M7" s="134" t="s">
        <v>23</v>
      </c>
      <c r="N7" s="134" t="s">
        <v>24</v>
      </c>
      <c r="O7" s="58"/>
      <c r="P7" s="58"/>
      <c r="Q7" s="58"/>
      <c r="R7" s="58"/>
      <c r="S7" s="55"/>
      <c r="T7" s="114"/>
    </row>
    <row r="8" spans="1:20" x14ac:dyDescent="0.2">
      <c r="A8" s="55"/>
      <c r="B8" s="245" t="s">
        <v>112</v>
      </c>
      <c r="C8" s="245"/>
      <c r="D8" s="245"/>
      <c r="E8" s="96" t="s">
        <v>82</v>
      </c>
      <c r="F8" s="122">
        <v>0.5</v>
      </c>
      <c r="G8" s="130">
        <f>INDEX(Lookup!F3:F6, MATCH(B8, Lookup!E3:E6, 0))</f>
        <v>3</v>
      </c>
      <c r="H8" s="99" t="s">
        <v>27</v>
      </c>
      <c r="I8" s="26">
        <f>SUM($F$34:$F$58)</f>
        <v>0</v>
      </c>
      <c r="J8" s="100" t="s">
        <v>31</v>
      </c>
      <c r="K8" s="58"/>
      <c r="L8" s="99" t="s">
        <v>27</v>
      </c>
      <c r="M8" s="26">
        <f>SUM($F$34:$F$45)</f>
        <v>0</v>
      </c>
      <c r="N8" s="100" t="s">
        <v>31</v>
      </c>
      <c r="O8" s="58"/>
      <c r="P8" s="58"/>
      <c r="Q8" s="58"/>
      <c r="R8" s="58"/>
      <c r="S8" s="55"/>
      <c r="T8" s="114"/>
    </row>
    <row r="9" spans="1:20" x14ac:dyDescent="0.2">
      <c r="A9" s="55"/>
      <c r="B9" s="14"/>
      <c r="C9" s="14"/>
      <c r="D9" s="14"/>
      <c r="E9" s="14"/>
      <c r="F9" s="91"/>
      <c r="G9" s="57"/>
      <c r="H9" s="99" t="s">
        <v>28</v>
      </c>
      <c r="I9" s="27">
        <f>SUM(K34:K58)</f>
        <v>0</v>
      </c>
      <c r="J9" s="100" t="s">
        <v>31</v>
      </c>
      <c r="K9" s="58"/>
      <c r="L9" s="99" t="s">
        <v>28</v>
      </c>
      <c r="M9" s="27">
        <f>SUM($K$34:$K$45)</f>
        <v>0</v>
      </c>
      <c r="N9" s="100" t="s">
        <v>31</v>
      </c>
      <c r="O9" s="58"/>
      <c r="P9" s="58"/>
      <c r="Q9" s="58"/>
      <c r="R9" s="58"/>
      <c r="S9" s="55"/>
      <c r="T9" s="114"/>
    </row>
    <row r="10" spans="1:20" x14ac:dyDescent="0.2">
      <c r="A10" s="55"/>
      <c r="B10" s="125" t="s">
        <v>53</v>
      </c>
      <c r="C10" s="125" t="s">
        <v>23</v>
      </c>
      <c r="D10" s="125" t="s">
        <v>24</v>
      </c>
      <c r="E10" s="14"/>
      <c r="F10" s="92"/>
      <c r="G10" s="57"/>
      <c r="H10" s="99" t="s">
        <v>66</v>
      </c>
      <c r="I10" s="40"/>
      <c r="J10" s="100" t="s">
        <v>31</v>
      </c>
      <c r="K10" s="58"/>
      <c r="L10" s="99" t="s">
        <v>66</v>
      </c>
      <c r="M10" s="40"/>
      <c r="N10" s="100" t="s">
        <v>31</v>
      </c>
      <c r="O10" s="58"/>
      <c r="P10" s="58"/>
      <c r="Q10" s="58"/>
      <c r="R10" s="58"/>
      <c r="S10" s="55"/>
      <c r="T10" s="114"/>
    </row>
    <row r="11" spans="1:20" x14ac:dyDescent="0.2">
      <c r="A11" s="55"/>
      <c r="B11" s="126" t="str">
        <f>IF(G8=1, "Monthly Income", IF(G8=2, "Monthly Income", IF(G8=3, "Monthly Income", IF(G8=4, "Monthly Income", ""))))</f>
        <v>Monthly Income</v>
      </c>
      <c r="C11" s="29"/>
      <c r="D11" s="127" t="str">
        <f>IF(G8=1, "Input From 1003", IF(G8=2, "Input From 1003", IF(G8=3, "Input From 1003", IF(G8=4, "Input From 1003",  ""))))</f>
        <v>Input From 1003</v>
      </c>
      <c r="E11" s="14"/>
      <c r="F11" s="92"/>
      <c r="G11" s="57"/>
      <c r="H11" s="99" t="s">
        <v>65</v>
      </c>
      <c r="I11" s="40">
        <f>IFERROR(I9-I12, "")</f>
        <v>0</v>
      </c>
      <c r="J11" s="100" t="s">
        <v>31</v>
      </c>
      <c r="K11" s="58"/>
      <c r="L11" s="99" t="s">
        <v>65</v>
      </c>
      <c r="M11" s="40">
        <f>IFERROR(M9-M12, "")</f>
        <v>0</v>
      </c>
      <c r="N11" s="100" t="s">
        <v>31</v>
      </c>
      <c r="O11" s="58"/>
      <c r="P11" s="58"/>
      <c r="Q11" s="58"/>
      <c r="R11" s="58"/>
      <c r="S11" s="55"/>
      <c r="T11" s="114"/>
    </row>
    <row r="12" spans="1:20" x14ac:dyDescent="0.2">
      <c r="A12" s="55"/>
      <c r="B12" s="126" t="str">
        <f>IF(G8=1, "Gross Receipts (All Months)", IF(G8=2, "Business Expense Percentage", IF(G8=3, "", IF(G8=4, "Gross Receipts (All Months)", ""))))</f>
        <v/>
      </c>
      <c r="C12" s="29">
        <v>0.2</v>
      </c>
      <c r="D12" s="127" t="str">
        <f>IF(G8=1, "Input From CPA P&amp;L", IF(G8=2, "Input From Expense Statement", IF(G8=3, "Input From 50% Net Margin", IF(G8=4, "CPA Prepared P&amp;L Statement", ""))))</f>
        <v>Input From 50% Net Margin</v>
      </c>
      <c r="E12" s="14"/>
      <c r="F12" s="92"/>
      <c r="G12" s="57"/>
      <c r="H12" s="99" t="s">
        <v>54</v>
      </c>
      <c r="I12" s="38">
        <f>IF(G8=2, MAX(C12, 0.1)*I9,IF(G8=3, F8*I9, 0))</f>
        <v>0</v>
      </c>
      <c r="J12" s="100" t="s">
        <v>31</v>
      </c>
      <c r="K12" s="58"/>
      <c r="L12" s="99" t="s">
        <v>54</v>
      </c>
      <c r="M12" s="38">
        <f>IF(G8=2, MAX(C12, 0.1)*M9,IF(G8=3, F8*M9, 0))</f>
        <v>0</v>
      </c>
      <c r="N12" s="100" t="s">
        <v>31</v>
      </c>
      <c r="O12" s="58"/>
      <c r="P12" s="58"/>
      <c r="Q12" s="58"/>
      <c r="R12" s="58"/>
      <c r="S12" s="55"/>
      <c r="T12" s="114"/>
    </row>
    <row r="13" spans="1:20" x14ac:dyDescent="0.2">
      <c r="A13" s="55"/>
      <c r="B13" s="128" t="str">
        <f>IF(G8=1, "Net Total Income (All Months)", IF(G8=2, "", IF(G8=3, "", IF(G8=4, "Net Total Income (All Months)", ""))))</f>
        <v/>
      </c>
      <c r="C13" s="29">
        <v>500000</v>
      </c>
      <c r="D13" s="127" t="str">
        <f>IF(G8=1, "Input From CPA P&amp;L", IF(G8=2, "", IF(G8=3, "Input From 50% Net Margin", IF(G8=4, "CPA Prepared P&amp;L Statement", ""))))</f>
        <v>Input From 50% Net Margin</v>
      </c>
      <c r="E13" s="14"/>
      <c r="F13" s="92"/>
      <c r="G13" s="57"/>
      <c r="H13" s="99" t="s">
        <v>67</v>
      </c>
      <c r="I13" s="38" t="str">
        <f>IF(G8=3,"", "")</f>
        <v/>
      </c>
      <c r="J13" s="100" t="s">
        <v>31</v>
      </c>
      <c r="K13" s="58"/>
      <c r="L13" s="99" t="s">
        <v>67</v>
      </c>
      <c r="M13" s="38" t="str">
        <f>IF(G8=3,"", "")</f>
        <v/>
      </c>
      <c r="N13" s="100" t="s">
        <v>31</v>
      </c>
      <c r="O13" s="58"/>
      <c r="P13" s="58"/>
      <c r="Q13" s="58"/>
      <c r="R13" s="58"/>
      <c r="S13" s="55"/>
      <c r="T13" s="114"/>
    </row>
    <row r="14" spans="1:20" ht="15" x14ac:dyDescent="0.25">
      <c r="A14" s="55"/>
      <c r="B14"/>
      <c r="C14"/>
      <c r="D14"/>
      <c r="E14" s="14"/>
      <c r="F14" s="92"/>
      <c r="G14" s="57"/>
      <c r="H14" s="99" t="s">
        <v>19</v>
      </c>
      <c r="I14" s="28">
        <f>MIN(COUNTA(F34:F58),--LEFT(E8,2))</f>
        <v>0</v>
      </c>
      <c r="J14" s="100" t="s">
        <v>31</v>
      </c>
      <c r="K14" s="58"/>
      <c r="L14" s="99" t="s">
        <v>19</v>
      </c>
      <c r="M14" s="28">
        <f>MIN(COUNTA(F34:F45),12)</f>
        <v>0</v>
      </c>
      <c r="N14" s="100" t="s">
        <v>31</v>
      </c>
      <c r="O14" s="58"/>
      <c r="P14" s="58"/>
      <c r="Q14" s="58"/>
      <c r="R14" s="58"/>
      <c r="S14" s="55"/>
      <c r="T14" s="114"/>
    </row>
    <row r="15" spans="1:20" x14ac:dyDescent="0.2">
      <c r="A15" s="55"/>
      <c r="B15" s="58"/>
      <c r="C15" s="57"/>
      <c r="D15" s="57"/>
      <c r="E15" s="57"/>
      <c r="F15" s="113"/>
      <c r="G15" s="57"/>
      <c r="H15" s="99" t="s">
        <v>55</v>
      </c>
      <c r="I15" s="26" t="str">
        <f>IFERROR(I11/I14*IF(G8=5,1,$I$26),"")</f>
        <v/>
      </c>
      <c r="J15" s="100" t="s">
        <v>31</v>
      </c>
      <c r="K15" s="58"/>
      <c r="L15" s="99" t="s">
        <v>55</v>
      </c>
      <c r="M15" s="26" t="str">
        <f>IFERROR(M11/M14*IF(G8=5,1,$I$26),"")</f>
        <v/>
      </c>
      <c r="N15" s="100" t="s">
        <v>31</v>
      </c>
      <c r="O15" s="58"/>
      <c r="P15" s="58"/>
      <c r="Q15" s="58"/>
      <c r="R15" s="58"/>
      <c r="S15" s="55"/>
      <c r="T15" s="114"/>
    </row>
    <row r="16" spans="1:20" x14ac:dyDescent="0.2">
      <c r="A16" s="55"/>
      <c r="B16" s="58"/>
      <c r="C16" s="57"/>
      <c r="D16" s="57"/>
      <c r="E16" s="57"/>
      <c r="F16" s="113"/>
      <c r="G16" s="57"/>
      <c r="H16" s="99" t="s">
        <v>56</v>
      </c>
      <c r="I16" s="26">
        <f>IF(G8=1, MIN(C11, I15), IF(G8=2, MIN(I15, C11), IF(G8=3, MIN(C11, I15), IF(G8=4, MIN(I15, C11),IF(G8=5, MIN(I15, C11), "")))))</f>
        <v>0</v>
      </c>
      <c r="J16" s="100" t="s">
        <v>31</v>
      </c>
      <c r="K16" s="58"/>
      <c r="L16" s="99" t="s">
        <v>56</v>
      </c>
      <c r="M16" s="26">
        <f>IF(G8=1, MIN(C11, M15), IF(G8=2, MIN(M15, C11), IF(G8=3, MIN(C11, M15), IF(G8=4, MIN(M15, C11),IF(G8=5, MIN(M15, C11), "")))))</f>
        <v>0</v>
      </c>
      <c r="N16" s="100" t="s">
        <v>31</v>
      </c>
      <c r="O16" s="58"/>
      <c r="P16" s="58"/>
      <c r="Q16" s="58"/>
      <c r="R16" s="58"/>
      <c r="S16" s="55"/>
      <c r="T16" s="114"/>
    </row>
    <row r="17" spans="1:20" x14ac:dyDescent="0.2">
      <c r="A17" s="55"/>
      <c r="B17" s="244" t="s">
        <v>88</v>
      </c>
      <c r="C17" s="244"/>
      <c r="D17" s="244"/>
      <c r="E17" s="103" t="s">
        <v>23</v>
      </c>
      <c r="F17" s="140" t="s">
        <v>89</v>
      </c>
      <c r="G17" s="57"/>
      <c r="H17" s="99" t="s">
        <v>57</v>
      </c>
      <c r="I17" s="39" t="str">
        <f>IF(G8=1,I9/C12,"")</f>
        <v/>
      </c>
      <c r="J17" s="100" t="s">
        <v>31</v>
      </c>
      <c r="K17" s="58"/>
      <c r="L17" s="99" t="s">
        <v>57</v>
      </c>
      <c r="M17" s="39" t="str">
        <f>IF(G8=1,M9/C12,"")</f>
        <v/>
      </c>
      <c r="N17" s="100" t="s">
        <v>31</v>
      </c>
      <c r="O17" s="58"/>
      <c r="P17" s="58"/>
      <c r="Q17" s="58"/>
      <c r="R17" s="58"/>
      <c r="S17" s="55"/>
      <c r="T17" s="114"/>
    </row>
    <row r="18" spans="1:20" x14ac:dyDescent="0.2">
      <c r="A18" s="55"/>
      <c r="B18" s="241" t="s">
        <v>90</v>
      </c>
      <c r="C18" s="241"/>
      <c r="D18" s="241"/>
      <c r="E18" s="73">
        <f>SUM(K34:K45)</f>
        <v>0</v>
      </c>
      <c r="F18" s="149">
        <f>E18/12</f>
        <v>0</v>
      </c>
      <c r="G18" s="57"/>
      <c r="H18" s="50"/>
      <c r="I18" s="50"/>
      <c r="J18" s="14"/>
      <c r="K18" s="58"/>
      <c r="L18" s="144"/>
      <c r="M18" s="58"/>
      <c r="N18" s="58"/>
      <c r="O18" s="58"/>
      <c r="P18" s="58"/>
      <c r="Q18" s="58"/>
      <c r="R18" s="58"/>
      <c r="S18" s="55"/>
      <c r="T18" s="114"/>
    </row>
    <row r="19" spans="1:20" x14ac:dyDescent="0.2">
      <c r="A19" s="55"/>
      <c r="B19" s="241" t="s">
        <v>91</v>
      </c>
      <c r="C19" s="241"/>
      <c r="D19" s="241"/>
      <c r="E19" s="73" t="str">
        <f>IF(E8="12 Months","NA",SUM(K34:K57))</f>
        <v>NA</v>
      </c>
      <c r="F19" s="149" t="str">
        <f>IF(E8="12 Months","NA",E19/24)</f>
        <v>NA</v>
      </c>
      <c r="G19" s="57"/>
      <c r="H19" s="244" t="s">
        <v>85</v>
      </c>
      <c r="I19" s="244" t="str">
        <f>IF(AND(SUM(H34:H45)&gt;5, SUM(H34:H36)=0), "Loan Exceeds NSF Criteria",
IF(AND(SUM(H34:H45)&gt;5),"Loan Exceeds NSF Criteria",
IF(AND(SUM(H34:H35)&gt;=1, SUM(H34:H45)&gt;3), "Loan Exceeds NSF Criteria",
IF(AND(G8=1,(1-I9/C13&lt;0.1), I9/C13&lt;1), "Warning: Expenses &lt; 10%",
IF(OR(I26=0, I26=""), "Percentage of Ownership Missing",
IF(AND(G8=2, C12&lt;0.1), "Business Expense Percentage Below 10% Threshold", "OK"))))))</f>
        <v>OK</v>
      </c>
      <c r="J19" s="244"/>
      <c r="K19" s="58"/>
      <c r="L19" s="144"/>
      <c r="M19" s="58"/>
      <c r="N19" s="58"/>
      <c r="O19" s="58"/>
      <c r="P19" s="58"/>
      <c r="Q19" s="58"/>
      <c r="R19" s="58"/>
      <c r="S19" s="55"/>
      <c r="T19" s="114"/>
    </row>
    <row r="20" spans="1:20" x14ac:dyDescent="0.2">
      <c r="A20" s="55"/>
      <c r="B20" s="241" t="s">
        <v>92</v>
      </c>
      <c r="C20" s="241"/>
      <c r="D20" s="241"/>
      <c r="E20" s="83" t="str">
        <f>IF(E8="12 Months","NA",IF(SUM(K46:K58)&lt;SUM(K34:K45),SUM(K46:K58),"-"))</f>
        <v>NA</v>
      </c>
      <c r="F20" s="150" t="str">
        <f>IF(E8="12 Months","NA",IF(E20="-","-",E20/24))</f>
        <v>NA</v>
      </c>
      <c r="G20" s="57"/>
      <c r="H20" s="244"/>
      <c r="I20" s="244"/>
      <c r="J20" s="244"/>
      <c r="K20" s="58"/>
      <c r="L20" s="144"/>
      <c r="M20" s="58"/>
      <c r="N20" s="58"/>
      <c r="O20" s="58"/>
      <c r="P20" s="58"/>
      <c r="Q20" s="58"/>
      <c r="R20" s="58"/>
      <c r="S20" s="55"/>
      <c r="T20" s="114"/>
    </row>
    <row r="21" spans="1:20" x14ac:dyDescent="0.2">
      <c r="A21" s="55"/>
      <c r="B21" s="57"/>
      <c r="C21" s="57"/>
      <c r="D21" s="57"/>
      <c r="E21" s="57"/>
      <c r="F21" s="145"/>
      <c r="G21" s="57"/>
      <c r="H21" s="16"/>
      <c r="I21" s="16"/>
      <c r="J21" s="16"/>
      <c r="K21" s="58"/>
      <c r="L21" s="144"/>
      <c r="M21" s="58"/>
      <c r="N21" s="58"/>
      <c r="O21" s="58"/>
      <c r="P21" s="58"/>
      <c r="Q21" s="58"/>
      <c r="R21" s="58"/>
      <c r="S21" s="55"/>
      <c r="T21" s="114"/>
    </row>
    <row r="22" spans="1:20" x14ac:dyDescent="0.2">
      <c r="A22" s="55"/>
      <c r="B22" s="233" t="s">
        <v>93</v>
      </c>
      <c r="C22" s="234"/>
      <c r="D22" s="234"/>
      <c r="E22" s="235">
        <f>IFERROR(IF(E23&lt;-24.99%,"Loan Ineligible due to declining income", IF(OR(SUM($H$34:$H$45)&gt;5, AND(SUM($H$34:$H$45)&lt;=5,SUM($H$34:$H$45)&gt;3,SUM(H34:H36)&gt;0), AND(SUM($H$34:$H$45)&lt;=3, SUM(H34:H35)&gt;1)), "Loan Exceeds NSF Criteria", IF(AND(F18&lt;F19,F18&lt;F20),F18,IF(AND(F19&lt;F18,F19&lt;F20),F19,F20)))),0)</f>
        <v>0</v>
      </c>
      <c r="F22" s="236"/>
      <c r="G22" s="57"/>
      <c r="H22" s="251" t="s">
        <v>86</v>
      </c>
      <c r="I22" s="252" t="str">
        <f>IF(AND(OR(G8=1, G8=3, G8=4), I17&lt;0.9), "Deposits Outside of 10% Tolerance",
IF(AND(G8=4, I14&lt;2), "Min 2 Months Required",
IF(AND(G8&lt;&gt;4, AND(INT(LEFT($E$8, 2))=24, $I$14&lt;24)), "Min 24 Months Required",
IF(AND(G8&lt;&gt;4, AND(INT(LEFT($E$8, 2))=12, $I$14&lt;12)), "Min 12 Months Required",
IF(AND(OR(G8=1, G8=3, G8=4), (I11/I14)&lt;I16), TEXT(I15, "$#,##0.00"),TEXT(I16, "$#,##0.00"))))))</f>
        <v>Min 12 Months Required</v>
      </c>
      <c r="J22" s="252"/>
      <c r="K22" s="58"/>
      <c r="L22" s="144"/>
      <c r="M22" s="58"/>
      <c r="N22" s="58"/>
      <c r="O22" s="58"/>
      <c r="P22" s="58"/>
      <c r="Q22" s="58"/>
      <c r="R22" s="58"/>
      <c r="S22" s="55"/>
      <c r="T22" s="114"/>
    </row>
    <row r="23" spans="1:20" x14ac:dyDescent="0.2">
      <c r="A23" s="55"/>
      <c r="B23" s="237" t="s">
        <v>94</v>
      </c>
      <c r="C23" s="238"/>
      <c r="D23" s="238"/>
      <c r="E23" s="239" t="str">
        <f>IF(E8="12 Months","NA",IFERROR(((SUM(K34:K45))/(SUM(K46:K58)))-1,0))</f>
        <v>NA</v>
      </c>
      <c r="F23" s="240"/>
      <c r="G23" s="57"/>
      <c r="H23" s="251"/>
      <c r="I23" s="252"/>
      <c r="J23" s="252"/>
      <c r="K23" s="58"/>
      <c r="L23" s="144"/>
      <c r="M23" s="58"/>
      <c r="N23" s="58"/>
      <c r="O23" s="58"/>
      <c r="P23" s="58"/>
      <c r="Q23" s="58"/>
      <c r="R23" s="58"/>
      <c r="S23" s="55"/>
      <c r="T23" s="114"/>
    </row>
    <row r="24" spans="1:20" x14ac:dyDescent="0.2">
      <c r="A24" s="55"/>
      <c r="B24" s="57"/>
      <c r="C24" s="57"/>
      <c r="D24" s="57"/>
      <c r="E24" s="57"/>
      <c r="F24" s="145"/>
      <c r="G24" s="57"/>
      <c r="H24" s="113"/>
      <c r="I24" s="113"/>
      <c r="J24" s="113"/>
      <c r="K24" s="58"/>
      <c r="L24" s="144"/>
      <c r="M24" s="58"/>
      <c r="N24" s="58"/>
      <c r="O24" s="58"/>
      <c r="P24" s="58"/>
      <c r="Q24" s="58"/>
      <c r="R24" s="58"/>
      <c r="S24" s="55"/>
      <c r="T24" s="114"/>
    </row>
    <row r="25" spans="1:20" x14ac:dyDescent="0.2">
      <c r="A25" s="55"/>
      <c r="B25" s="200" t="s">
        <v>49</v>
      </c>
      <c r="C25" s="201"/>
      <c r="D25" s="201"/>
      <c r="E25" s="201"/>
      <c r="F25" s="202"/>
      <c r="G25" s="113"/>
      <c r="H25" s="113"/>
      <c r="I25" s="113"/>
      <c r="J25" s="113"/>
      <c r="K25" s="58"/>
      <c r="L25" s="144"/>
      <c r="M25" s="58"/>
      <c r="N25" s="58"/>
      <c r="O25" s="58"/>
      <c r="P25" s="58"/>
      <c r="Q25" s="58"/>
      <c r="R25" s="58"/>
      <c r="S25" s="55"/>
      <c r="T25" s="114"/>
    </row>
    <row r="26" spans="1:20" x14ac:dyDescent="0.2">
      <c r="A26" s="55"/>
      <c r="B26" s="116"/>
      <c r="C26" s="117"/>
      <c r="D26" s="117"/>
      <c r="E26" s="117"/>
      <c r="F26" s="151"/>
      <c r="G26" s="113"/>
      <c r="H26" s="123" t="s">
        <v>68</v>
      </c>
      <c r="I26" s="204">
        <v>1</v>
      </c>
      <c r="J26" s="205"/>
      <c r="M26" s="58"/>
      <c r="N26" s="58"/>
      <c r="O26" s="58"/>
      <c r="P26" s="58"/>
      <c r="Q26" s="58"/>
      <c r="R26" s="58"/>
      <c r="S26" s="55"/>
      <c r="T26" s="114"/>
    </row>
    <row r="27" spans="1:20" x14ac:dyDescent="0.2">
      <c r="A27" s="55"/>
      <c r="B27" s="118"/>
      <c r="C27" s="119"/>
      <c r="D27" s="119"/>
      <c r="E27" s="119"/>
      <c r="F27" s="152"/>
      <c r="G27" s="113"/>
      <c r="H27" s="113"/>
      <c r="I27" s="113"/>
      <c r="J27" s="113"/>
      <c r="K27" s="58"/>
      <c r="L27" s="144"/>
      <c r="M27" s="58"/>
      <c r="N27" s="58"/>
      <c r="O27" s="58"/>
      <c r="P27" s="58"/>
      <c r="Q27" s="58"/>
      <c r="R27" s="58"/>
      <c r="S27" s="55"/>
      <c r="T27" s="114"/>
    </row>
    <row r="28" spans="1:20" x14ac:dyDescent="0.2">
      <c r="A28" s="55"/>
      <c r="B28" s="118"/>
      <c r="C28" s="119"/>
      <c r="D28" s="119"/>
      <c r="E28" s="119"/>
      <c r="F28" s="152"/>
      <c r="G28" s="113"/>
      <c r="H28" s="55"/>
      <c r="I28" s="59"/>
      <c r="J28" s="59"/>
      <c r="K28" s="59"/>
      <c r="L28" s="146"/>
      <c r="M28" s="60"/>
      <c r="N28" s="60"/>
      <c r="O28" s="60"/>
      <c r="P28" s="60"/>
      <c r="Q28" s="60"/>
      <c r="R28" s="60"/>
      <c r="S28" s="106"/>
      <c r="T28" s="106"/>
    </row>
    <row r="29" spans="1:20" x14ac:dyDescent="0.2">
      <c r="B29" s="118"/>
      <c r="C29" s="119"/>
      <c r="D29" s="119"/>
      <c r="E29" s="119"/>
      <c r="F29" s="152"/>
      <c r="G29" s="106"/>
      <c r="H29" s="185" t="s">
        <v>129</v>
      </c>
      <c r="I29" s="187"/>
      <c r="J29" s="188"/>
      <c r="K29" s="61"/>
      <c r="L29" s="147"/>
      <c r="M29" s="62"/>
      <c r="N29" s="61"/>
      <c r="O29" s="61"/>
      <c r="P29" s="61"/>
      <c r="Q29" s="61"/>
      <c r="R29" s="61"/>
      <c r="S29" s="61"/>
    </row>
    <row r="30" spans="1:20" customFormat="1" ht="15" x14ac:dyDescent="0.25">
      <c r="B30" s="120"/>
      <c r="C30" s="121"/>
      <c r="D30" s="121"/>
      <c r="E30" s="121"/>
      <c r="F30" s="153"/>
      <c r="G30" s="63"/>
      <c r="H30" s="186"/>
      <c r="I30" s="189"/>
      <c r="J30" s="190"/>
      <c r="K30" s="61"/>
      <c r="L30" s="147"/>
    </row>
    <row r="31" spans="1:20" customFormat="1" ht="15" x14ac:dyDescent="0.25">
      <c r="B31" s="135"/>
      <c r="C31" s="135"/>
      <c r="D31" s="135"/>
      <c r="E31" s="57"/>
      <c r="F31" s="62"/>
      <c r="G31" s="63"/>
      <c r="H31" s="64"/>
      <c r="I31" s="61"/>
      <c r="J31" s="61"/>
      <c r="K31" s="61"/>
      <c r="L31" s="147"/>
    </row>
    <row r="32" spans="1:20" ht="30.75" customHeight="1" x14ac:dyDescent="0.25">
      <c r="B32"/>
      <c r="C32"/>
      <c r="D32"/>
      <c r="E32"/>
      <c r="F32"/>
      <c r="G32"/>
      <c r="H32"/>
      <c r="I32"/>
      <c r="J32"/>
      <c r="K32"/>
      <c r="L32" s="138"/>
      <c r="T32" s="57"/>
    </row>
    <row r="33" spans="2:20" ht="28.5" x14ac:dyDescent="0.2">
      <c r="B33" s="103" t="s">
        <v>14</v>
      </c>
      <c r="C33" s="103" t="s">
        <v>12</v>
      </c>
      <c r="D33" s="101" t="s">
        <v>47</v>
      </c>
      <c r="E33" s="101" t="s">
        <v>48</v>
      </c>
      <c r="F33" s="103" t="s">
        <v>87</v>
      </c>
      <c r="G33" s="115" t="s">
        <v>25</v>
      </c>
      <c r="H33" s="103" t="s">
        <v>46</v>
      </c>
      <c r="I33" s="107" t="s">
        <v>121</v>
      </c>
      <c r="J33" s="106"/>
      <c r="K33" s="103" t="s">
        <v>51</v>
      </c>
      <c r="L33" s="57"/>
      <c r="T33" s="57"/>
    </row>
    <row r="34" spans="2:20" x14ac:dyDescent="0.2">
      <c r="B34" s="105">
        <v>2019</v>
      </c>
      <c r="C34" s="105" t="s">
        <v>0</v>
      </c>
      <c r="D34" s="66"/>
      <c r="E34" s="66"/>
      <c r="F34" s="67"/>
      <c r="G34" s="68"/>
      <c r="H34" s="82"/>
      <c r="I34" s="82"/>
      <c r="J34" s="65"/>
      <c r="K34" s="84"/>
      <c r="L34" s="57"/>
      <c r="T34" s="57"/>
    </row>
    <row r="35" spans="2:20" x14ac:dyDescent="0.2">
      <c r="B35" s="104">
        <f>IF(C35=" "," ",IF(C35="December",B34-1,B34))</f>
        <v>2018</v>
      </c>
      <c r="C35" s="104" t="str">
        <f>IF(C34="January","December",IF(C34="February","January",IF(C34="March","February",IF(C34="April","March",(IF(C34="May","April",IF(C34="June","May",IF(C34="July","June",IF(C34="August","July",IF(C34="September","August",IF(C34="October","September",IF(C34="November","October",IF(C34="December","November"," ")))))))))))))</f>
        <v>December</v>
      </c>
      <c r="D35" s="66"/>
      <c r="E35" s="66"/>
      <c r="F35" s="67"/>
      <c r="G35" s="68"/>
      <c r="H35" s="82"/>
      <c r="I35" s="82"/>
      <c r="J35" s="65"/>
      <c r="K35" s="84"/>
      <c r="L35" s="57"/>
      <c r="T35" s="57"/>
    </row>
    <row r="36" spans="2:20" x14ac:dyDescent="0.2">
      <c r="B36" s="104">
        <f t="shared" ref="B36:B58" si="0">IF(C36=" "," ",IF(C36="December",B35-1,B35))</f>
        <v>2018</v>
      </c>
      <c r="C36" s="104" t="str">
        <f t="shared" ref="C36:C58" si="1">IF(C35="January","December",IF(C35="February","January",IF(C35="March","February",IF(C35="April","March",(IF(C35="May","April",IF(C35="June","May",IF(C35="July","June",IF(C35="August","July",IF(C35="September","August",IF(C35="October","September",IF(C35="November","October",IF(C35="December","November"," ")))))))))))))</f>
        <v>November</v>
      </c>
      <c r="D36" s="66"/>
      <c r="E36" s="66"/>
      <c r="F36" s="67"/>
      <c r="G36" s="68"/>
      <c r="H36" s="82"/>
      <c r="I36" s="82"/>
      <c r="J36" s="65"/>
      <c r="K36" s="84"/>
      <c r="L36" s="57"/>
      <c r="T36" s="57"/>
    </row>
    <row r="37" spans="2:20" x14ac:dyDescent="0.2">
      <c r="B37" s="104">
        <f t="shared" si="0"/>
        <v>2018</v>
      </c>
      <c r="C37" s="104" t="str">
        <f t="shared" si="1"/>
        <v>October</v>
      </c>
      <c r="D37" s="66"/>
      <c r="E37" s="66"/>
      <c r="F37" s="67"/>
      <c r="G37" s="68"/>
      <c r="H37" s="82"/>
      <c r="I37" s="82"/>
      <c r="J37" s="65"/>
      <c r="K37" s="84"/>
      <c r="L37" s="57"/>
      <c r="T37" s="57"/>
    </row>
    <row r="38" spans="2:20" x14ac:dyDescent="0.2">
      <c r="B38" s="104">
        <f t="shared" si="0"/>
        <v>2018</v>
      </c>
      <c r="C38" s="104" t="str">
        <f t="shared" si="1"/>
        <v>September</v>
      </c>
      <c r="D38" s="66"/>
      <c r="E38" s="66"/>
      <c r="F38" s="67"/>
      <c r="G38" s="68"/>
      <c r="H38" s="82"/>
      <c r="I38" s="82"/>
      <c r="J38" s="65"/>
      <c r="K38" s="84"/>
      <c r="L38" s="57"/>
      <c r="T38" s="57"/>
    </row>
    <row r="39" spans="2:20" x14ac:dyDescent="0.2">
      <c r="B39" s="104">
        <f t="shared" si="0"/>
        <v>2018</v>
      </c>
      <c r="C39" s="104" t="str">
        <f t="shared" si="1"/>
        <v>August</v>
      </c>
      <c r="D39" s="66"/>
      <c r="E39" s="66"/>
      <c r="F39" s="67"/>
      <c r="G39" s="68"/>
      <c r="H39" s="82"/>
      <c r="I39" s="82"/>
      <c r="J39" s="65"/>
      <c r="K39" s="84"/>
      <c r="L39" s="57"/>
      <c r="T39" s="57"/>
    </row>
    <row r="40" spans="2:20" x14ac:dyDescent="0.2">
      <c r="B40" s="104">
        <f t="shared" si="0"/>
        <v>2018</v>
      </c>
      <c r="C40" s="104" t="str">
        <f t="shared" si="1"/>
        <v>July</v>
      </c>
      <c r="D40" s="66"/>
      <c r="E40" s="66"/>
      <c r="F40" s="67"/>
      <c r="G40" s="68"/>
      <c r="H40" s="82"/>
      <c r="I40" s="82"/>
      <c r="J40" s="65"/>
      <c r="K40" s="84"/>
      <c r="L40" s="57"/>
      <c r="T40" s="57"/>
    </row>
    <row r="41" spans="2:20" x14ac:dyDescent="0.2">
      <c r="B41" s="104">
        <f t="shared" si="0"/>
        <v>2018</v>
      </c>
      <c r="C41" s="104" t="str">
        <f t="shared" si="1"/>
        <v>June</v>
      </c>
      <c r="D41" s="66"/>
      <c r="E41" s="66"/>
      <c r="F41" s="67"/>
      <c r="G41" s="68"/>
      <c r="H41" s="82"/>
      <c r="I41" s="82"/>
      <c r="J41" s="65"/>
      <c r="K41" s="84"/>
      <c r="L41" s="57"/>
      <c r="T41" s="57"/>
    </row>
    <row r="42" spans="2:20" x14ac:dyDescent="0.2">
      <c r="B42" s="104">
        <f t="shared" si="0"/>
        <v>2018</v>
      </c>
      <c r="C42" s="104" t="str">
        <f t="shared" si="1"/>
        <v>May</v>
      </c>
      <c r="D42" s="66"/>
      <c r="E42" s="66"/>
      <c r="F42" s="67"/>
      <c r="G42" s="68"/>
      <c r="H42" s="82"/>
      <c r="I42" s="82"/>
      <c r="J42" s="65"/>
      <c r="K42" s="84"/>
      <c r="L42" s="57"/>
      <c r="T42" s="57"/>
    </row>
    <row r="43" spans="2:20" x14ac:dyDescent="0.2">
      <c r="B43" s="104">
        <f t="shared" si="0"/>
        <v>2018</v>
      </c>
      <c r="C43" s="104" t="str">
        <f t="shared" si="1"/>
        <v>April</v>
      </c>
      <c r="D43" s="66"/>
      <c r="E43" s="66"/>
      <c r="F43" s="67"/>
      <c r="G43" s="68"/>
      <c r="H43" s="82"/>
      <c r="I43" s="82"/>
      <c r="J43" s="65"/>
      <c r="K43" s="84"/>
      <c r="L43" s="57"/>
      <c r="T43" s="57"/>
    </row>
    <row r="44" spans="2:20" x14ac:dyDescent="0.2">
      <c r="B44" s="104">
        <f t="shared" si="0"/>
        <v>2018</v>
      </c>
      <c r="C44" s="104" t="str">
        <f t="shared" si="1"/>
        <v>March</v>
      </c>
      <c r="D44" s="66"/>
      <c r="E44" s="66"/>
      <c r="F44" s="67"/>
      <c r="G44" s="68"/>
      <c r="H44" s="82"/>
      <c r="I44" s="82"/>
      <c r="J44" s="65"/>
      <c r="K44" s="84"/>
      <c r="L44" s="57"/>
      <c r="T44" s="57"/>
    </row>
    <row r="45" spans="2:20" x14ac:dyDescent="0.2">
      <c r="B45" s="104">
        <f t="shared" si="0"/>
        <v>2018</v>
      </c>
      <c r="C45" s="104" t="str">
        <f t="shared" si="1"/>
        <v>February</v>
      </c>
      <c r="D45" s="66"/>
      <c r="E45" s="66"/>
      <c r="F45" s="67"/>
      <c r="G45" s="68"/>
      <c r="H45" s="82"/>
      <c r="I45" s="82"/>
      <c r="J45" s="65"/>
      <c r="K45" s="84"/>
      <c r="L45" s="57"/>
      <c r="T45" s="57"/>
    </row>
    <row r="46" spans="2:20" x14ac:dyDescent="0.2">
      <c r="B46" s="104">
        <f t="shared" si="0"/>
        <v>2018</v>
      </c>
      <c r="C46" s="104" t="str">
        <f t="shared" si="1"/>
        <v>January</v>
      </c>
      <c r="D46" s="66"/>
      <c r="E46" s="66"/>
      <c r="F46" s="67"/>
      <c r="G46" s="68"/>
      <c r="H46" s="82"/>
      <c r="I46" s="82"/>
      <c r="J46" s="65"/>
      <c r="K46" s="84"/>
      <c r="L46" s="57"/>
      <c r="T46" s="57"/>
    </row>
    <row r="47" spans="2:20" x14ac:dyDescent="0.2">
      <c r="B47" s="104">
        <f t="shared" si="0"/>
        <v>2017</v>
      </c>
      <c r="C47" s="104" t="str">
        <f t="shared" si="1"/>
        <v>December</v>
      </c>
      <c r="D47" s="66"/>
      <c r="E47" s="66"/>
      <c r="F47" s="67"/>
      <c r="G47" s="68"/>
      <c r="H47" s="82"/>
      <c r="I47" s="82"/>
      <c r="J47" s="65"/>
      <c r="K47" s="84"/>
      <c r="L47" s="57"/>
      <c r="T47" s="57"/>
    </row>
    <row r="48" spans="2:20" x14ac:dyDescent="0.2">
      <c r="B48" s="104">
        <f t="shared" si="0"/>
        <v>2017</v>
      </c>
      <c r="C48" s="104" t="str">
        <f t="shared" si="1"/>
        <v>November</v>
      </c>
      <c r="D48" s="66"/>
      <c r="E48" s="66"/>
      <c r="F48" s="67"/>
      <c r="G48" s="68"/>
      <c r="H48" s="82"/>
      <c r="I48" s="82"/>
      <c r="J48" s="65"/>
      <c r="K48" s="84"/>
      <c r="L48" s="57"/>
      <c r="T48" s="57"/>
    </row>
    <row r="49" spans="2:20" x14ac:dyDescent="0.2">
      <c r="B49" s="104">
        <f t="shared" si="0"/>
        <v>2017</v>
      </c>
      <c r="C49" s="104" t="str">
        <f t="shared" si="1"/>
        <v>October</v>
      </c>
      <c r="D49" s="66"/>
      <c r="E49" s="66"/>
      <c r="F49" s="67"/>
      <c r="G49" s="68"/>
      <c r="H49" s="82"/>
      <c r="I49" s="82"/>
      <c r="J49" s="65"/>
      <c r="K49" s="84"/>
      <c r="L49" s="57"/>
      <c r="T49" s="57"/>
    </row>
    <row r="50" spans="2:20" x14ac:dyDescent="0.2">
      <c r="B50" s="104">
        <f t="shared" si="0"/>
        <v>2017</v>
      </c>
      <c r="C50" s="104" t="str">
        <f t="shared" si="1"/>
        <v>September</v>
      </c>
      <c r="D50" s="66"/>
      <c r="E50" s="66"/>
      <c r="F50" s="67"/>
      <c r="G50" s="68"/>
      <c r="H50" s="82"/>
      <c r="I50" s="82"/>
      <c r="J50" s="65"/>
      <c r="K50" s="84"/>
      <c r="L50" s="57"/>
      <c r="T50" s="57"/>
    </row>
    <row r="51" spans="2:20" x14ac:dyDescent="0.2">
      <c r="B51" s="104">
        <f t="shared" si="0"/>
        <v>2017</v>
      </c>
      <c r="C51" s="104" t="str">
        <f t="shared" si="1"/>
        <v>August</v>
      </c>
      <c r="D51" s="66"/>
      <c r="E51" s="66"/>
      <c r="F51" s="67"/>
      <c r="G51" s="68"/>
      <c r="H51" s="82"/>
      <c r="I51" s="82"/>
      <c r="J51" s="65"/>
      <c r="K51" s="84"/>
      <c r="L51" s="57"/>
      <c r="T51" s="57"/>
    </row>
    <row r="52" spans="2:20" x14ac:dyDescent="0.2">
      <c r="B52" s="104">
        <f t="shared" si="0"/>
        <v>2017</v>
      </c>
      <c r="C52" s="104" t="str">
        <f t="shared" si="1"/>
        <v>July</v>
      </c>
      <c r="D52" s="66"/>
      <c r="E52" s="66"/>
      <c r="F52" s="67"/>
      <c r="G52" s="68"/>
      <c r="H52" s="82"/>
      <c r="I52" s="82"/>
      <c r="J52" s="65"/>
      <c r="K52" s="84"/>
      <c r="L52" s="57"/>
      <c r="T52" s="57"/>
    </row>
    <row r="53" spans="2:20" x14ac:dyDescent="0.2">
      <c r="B53" s="104">
        <f t="shared" si="0"/>
        <v>2017</v>
      </c>
      <c r="C53" s="104" t="str">
        <f t="shared" si="1"/>
        <v>June</v>
      </c>
      <c r="D53" s="66"/>
      <c r="E53" s="66"/>
      <c r="F53" s="67"/>
      <c r="G53" s="68"/>
      <c r="H53" s="82"/>
      <c r="I53" s="82"/>
      <c r="J53" s="65"/>
      <c r="K53" s="84"/>
      <c r="L53" s="57"/>
      <c r="T53" s="57"/>
    </row>
    <row r="54" spans="2:20" x14ac:dyDescent="0.2">
      <c r="B54" s="104">
        <f t="shared" si="0"/>
        <v>2017</v>
      </c>
      <c r="C54" s="104" t="str">
        <f t="shared" si="1"/>
        <v>May</v>
      </c>
      <c r="D54" s="66"/>
      <c r="E54" s="66"/>
      <c r="F54" s="67"/>
      <c r="G54" s="68"/>
      <c r="H54" s="82"/>
      <c r="I54" s="82"/>
      <c r="J54" s="65"/>
      <c r="K54" s="84"/>
      <c r="L54" s="57"/>
      <c r="T54" s="57"/>
    </row>
    <row r="55" spans="2:20" x14ac:dyDescent="0.2">
      <c r="B55" s="104">
        <f t="shared" si="0"/>
        <v>2017</v>
      </c>
      <c r="C55" s="104" t="str">
        <f t="shared" si="1"/>
        <v>April</v>
      </c>
      <c r="D55" s="66"/>
      <c r="E55" s="66"/>
      <c r="F55" s="67"/>
      <c r="G55" s="68"/>
      <c r="H55" s="82"/>
      <c r="I55" s="82"/>
      <c r="J55" s="65"/>
      <c r="K55" s="84"/>
      <c r="L55" s="57"/>
      <c r="T55" s="57"/>
    </row>
    <row r="56" spans="2:20" ht="15" customHeight="1" x14ac:dyDescent="0.2">
      <c r="B56" s="104">
        <f t="shared" si="0"/>
        <v>2017</v>
      </c>
      <c r="C56" s="104" t="str">
        <f t="shared" si="1"/>
        <v>March</v>
      </c>
      <c r="D56" s="66"/>
      <c r="E56" s="66"/>
      <c r="F56" s="67"/>
      <c r="G56" s="68"/>
      <c r="H56" s="82"/>
      <c r="I56" s="82"/>
      <c r="J56" s="65"/>
      <c r="K56" s="84"/>
      <c r="L56" s="57"/>
      <c r="T56" s="57"/>
    </row>
    <row r="57" spans="2:20" ht="15.75" customHeight="1" x14ac:dyDescent="0.2">
      <c r="B57" s="104">
        <f t="shared" si="0"/>
        <v>2017</v>
      </c>
      <c r="C57" s="104" t="str">
        <f t="shared" si="1"/>
        <v>February</v>
      </c>
      <c r="D57" s="66"/>
      <c r="E57" s="66"/>
      <c r="F57" s="67"/>
      <c r="G57" s="68"/>
      <c r="H57" s="82"/>
      <c r="I57" s="82"/>
      <c r="J57" s="65"/>
      <c r="K57" s="84"/>
      <c r="L57" s="57"/>
      <c r="T57" s="57"/>
    </row>
    <row r="58" spans="2:20" ht="15.75" customHeight="1" x14ac:dyDescent="0.2">
      <c r="B58" s="104">
        <f t="shared" si="0"/>
        <v>2017</v>
      </c>
      <c r="C58" s="104" t="str">
        <f t="shared" si="1"/>
        <v>January</v>
      </c>
      <c r="D58" s="66"/>
      <c r="E58" s="66"/>
      <c r="F58" s="67"/>
      <c r="G58" s="68"/>
      <c r="H58" s="82"/>
      <c r="I58" s="82"/>
      <c r="J58" s="65"/>
      <c r="K58" s="84"/>
      <c r="L58" s="71"/>
      <c r="M58" s="71"/>
      <c r="N58" s="71"/>
      <c r="O58" s="71"/>
      <c r="P58" s="71"/>
      <c r="Q58" s="71"/>
      <c r="R58" s="65"/>
      <c r="S58" s="72"/>
      <c r="T58" s="57"/>
    </row>
    <row r="59" spans="2:20" ht="14.25" customHeight="1" x14ac:dyDescent="0.2">
      <c r="B59" s="69"/>
      <c r="C59" s="32"/>
      <c r="D59" s="69"/>
      <c r="E59" s="69"/>
      <c r="F59" s="69"/>
      <c r="G59" s="70"/>
      <c r="H59" s="71"/>
      <c r="I59" s="71"/>
      <c r="J59" s="71"/>
      <c r="K59" s="71"/>
      <c r="L59" s="148"/>
      <c r="R59" s="61"/>
      <c r="T59" s="57"/>
    </row>
    <row r="60" spans="2:20" ht="14.25" customHeight="1" x14ac:dyDescent="0.2">
      <c r="B60" s="200" t="s">
        <v>30</v>
      </c>
      <c r="C60" s="201"/>
      <c r="D60" s="201"/>
      <c r="E60" s="201"/>
      <c r="F60" s="202"/>
      <c r="G60" s="43"/>
      <c r="M60" s="61"/>
      <c r="R60" s="61"/>
      <c r="T60" s="57"/>
    </row>
    <row r="61" spans="2:20" x14ac:dyDescent="0.2">
      <c r="B61" s="241" t="s">
        <v>15</v>
      </c>
      <c r="C61" s="241"/>
      <c r="D61" s="241"/>
      <c r="E61" s="242"/>
      <c r="F61" s="243"/>
      <c r="G61" s="57"/>
      <c r="R61" s="61"/>
      <c r="T61" s="57"/>
    </row>
    <row r="62" spans="2:20" x14ac:dyDescent="0.2">
      <c r="B62" s="241" t="s">
        <v>20</v>
      </c>
      <c r="C62" s="241"/>
      <c r="D62" s="241"/>
      <c r="E62" s="242"/>
      <c r="F62" s="243"/>
      <c r="G62" s="57"/>
      <c r="R62" s="61"/>
      <c r="T62" s="57"/>
    </row>
    <row r="63" spans="2:20" ht="15" customHeight="1" x14ac:dyDescent="0.2">
      <c r="B63" s="241" t="s">
        <v>21</v>
      </c>
      <c r="C63" s="241"/>
      <c r="D63" s="241"/>
      <c r="E63" s="242"/>
      <c r="F63" s="243"/>
      <c r="G63" s="57"/>
      <c r="R63" s="61"/>
      <c r="T63" s="57"/>
    </row>
    <row r="64" spans="2:20" ht="14.25" customHeight="1" x14ac:dyDescent="0.2">
      <c r="B64" s="241" t="s">
        <v>16</v>
      </c>
      <c r="C64" s="241"/>
      <c r="D64" s="241"/>
      <c r="E64" s="242"/>
      <c r="F64" s="243"/>
      <c r="G64" s="57"/>
      <c r="M64" s="74"/>
      <c r="R64" s="61"/>
      <c r="T64" s="57"/>
    </row>
    <row r="65" spans="2:20" ht="15.75" customHeight="1" x14ac:dyDescent="0.2">
      <c r="B65" s="241" t="s">
        <v>17</v>
      </c>
      <c r="C65" s="241"/>
      <c r="D65" s="241"/>
      <c r="E65" s="242"/>
      <c r="F65" s="243"/>
      <c r="G65" s="57"/>
      <c r="M65" s="75"/>
      <c r="T65" s="57"/>
    </row>
    <row r="66" spans="2:20" x14ac:dyDescent="0.2">
      <c r="B66" s="241" t="s">
        <v>22</v>
      </c>
      <c r="C66" s="241"/>
      <c r="D66" s="241"/>
      <c r="E66" s="242"/>
      <c r="F66" s="243"/>
      <c r="G66" s="57"/>
      <c r="T66" s="57"/>
    </row>
    <row r="67" spans="2:20" ht="15" customHeight="1" x14ac:dyDescent="0.2">
      <c r="C67" s="65"/>
      <c r="D67" s="61"/>
      <c r="E67" s="61"/>
      <c r="F67" s="57"/>
      <c r="G67" s="57"/>
      <c r="T67" s="57"/>
    </row>
    <row r="68" spans="2:20" ht="15" customHeight="1" x14ac:dyDescent="0.2">
      <c r="B68" s="253" t="s">
        <v>29</v>
      </c>
      <c r="C68" s="254"/>
      <c r="D68" s="254"/>
      <c r="E68" s="254"/>
      <c r="F68" s="255"/>
      <c r="G68" s="57"/>
      <c r="T68" s="57"/>
    </row>
    <row r="69" spans="2:20" ht="15" customHeight="1" x14ac:dyDescent="0.2">
      <c r="B69" s="248" t="s">
        <v>95</v>
      </c>
      <c r="C69" s="249"/>
      <c r="D69" s="249"/>
      <c r="E69" s="249"/>
      <c r="F69" s="250"/>
      <c r="G69" s="57"/>
      <c r="T69" s="57"/>
    </row>
    <row r="70" spans="2:20" ht="15" customHeight="1" x14ac:dyDescent="0.2">
      <c r="B70" s="248" t="s">
        <v>119</v>
      </c>
      <c r="C70" s="249"/>
      <c r="D70" s="249"/>
      <c r="E70" s="249"/>
      <c r="F70" s="250"/>
      <c r="G70" s="57"/>
      <c r="T70" s="57"/>
    </row>
    <row r="71" spans="2:20" ht="14.25" customHeight="1" x14ac:dyDescent="0.2">
      <c r="B71" s="76"/>
      <c r="C71" s="76"/>
      <c r="D71" s="76"/>
      <c r="E71" s="76"/>
      <c r="G71" s="57"/>
      <c r="S71" s="61"/>
      <c r="T71" s="57"/>
    </row>
    <row r="72" spans="2:20" ht="15.75" customHeight="1" x14ac:dyDescent="0.2">
      <c r="B72" s="102" t="s">
        <v>34</v>
      </c>
      <c r="C72" s="106"/>
      <c r="D72" s="56"/>
      <c r="E72" s="56"/>
      <c r="G72" s="57"/>
      <c r="T72" s="57"/>
    </row>
    <row r="73" spans="2:20" x14ac:dyDescent="0.2">
      <c r="B73" s="102" t="s">
        <v>64</v>
      </c>
      <c r="C73" s="106"/>
      <c r="D73" s="56"/>
      <c r="E73" s="56"/>
      <c r="G73" s="57"/>
      <c r="S73" s="61"/>
      <c r="T73" s="57"/>
    </row>
    <row r="74" spans="2:20" x14ac:dyDescent="0.2">
      <c r="B74" s="57"/>
      <c r="G74" s="57"/>
    </row>
    <row r="75" spans="2:20" x14ac:dyDescent="0.2">
      <c r="B75" s="57"/>
    </row>
    <row r="76" spans="2:20" x14ac:dyDescent="0.2">
      <c r="B76" s="57" t="s">
        <v>120</v>
      </c>
      <c r="H76" s="77"/>
      <c r="M76" s="78"/>
      <c r="N76" s="78"/>
      <c r="O76" s="78"/>
      <c r="P76" s="78"/>
      <c r="Q76" s="78"/>
      <c r="R76" s="78"/>
      <c r="S76" s="78"/>
      <c r="T76" s="78"/>
    </row>
    <row r="77" spans="2:20" x14ac:dyDescent="0.2">
      <c r="I77" s="78"/>
      <c r="J77" s="78"/>
      <c r="K77" s="78"/>
      <c r="L77" s="154"/>
    </row>
    <row r="86" spans="10:15" x14ac:dyDescent="0.2">
      <c r="M86" s="79"/>
      <c r="N86" s="79"/>
    </row>
    <row r="87" spans="10:15" x14ac:dyDescent="0.2">
      <c r="J87" s="79"/>
      <c r="K87" s="79"/>
      <c r="L87" s="155"/>
    </row>
    <row r="90" spans="10:15" x14ac:dyDescent="0.2">
      <c r="M90" s="80"/>
      <c r="N90" s="80"/>
      <c r="O90" s="80"/>
    </row>
    <row r="91" spans="10:15" x14ac:dyDescent="0.2">
      <c r="J91" s="80"/>
      <c r="K91" s="80"/>
      <c r="L91" s="156"/>
    </row>
    <row r="93" spans="10:15" x14ac:dyDescent="0.2">
      <c r="M93" s="78"/>
      <c r="N93" s="78"/>
      <c r="O93" s="78"/>
    </row>
    <row r="94" spans="10:15" x14ac:dyDescent="0.2">
      <c r="J94" s="78"/>
      <c r="K94" s="78"/>
      <c r="L94" s="154"/>
      <c r="M94" s="78"/>
      <c r="N94" s="78"/>
      <c r="O94" s="78"/>
    </row>
    <row r="95" spans="10:15" x14ac:dyDescent="0.2">
      <c r="J95" s="78"/>
      <c r="K95" s="78"/>
      <c r="L95" s="154"/>
      <c r="M95" s="78"/>
      <c r="N95" s="78"/>
      <c r="O95" s="78"/>
    </row>
    <row r="96" spans="10:15" x14ac:dyDescent="0.2">
      <c r="J96" s="78"/>
      <c r="K96" s="78"/>
      <c r="L96" s="154"/>
    </row>
    <row r="97" spans="10:14" x14ac:dyDescent="0.2">
      <c r="J97" s="78"/>
    </row>
    <row r="98" spans="10:14" x14ac:dyDescent="0.2">
      <c r="N98" s="61"/>
    </row>
    <row r="100" spans="10:14" x14ac:dyDescent="0.2">
      <c r="M100" s="78"/>
      <c r="N100" s="61"/>
    </row>
    <row r="101" spans="10:14" x14ac:dyDescent="0.2">
      <c r="K101" s="78"/>
      <c r="L101" s="154"/>
      <c r="M101" s="78"/>
      <c r="N101" s="61"/>
    </row>
    <row r="102" spans="10:14" x14ac:dyDescent="0.2">
      <c r="K102" s="78"/>
      <c r="L102" s="154"/>
    </row>
  </sheetData>
  <sheetProtection selectLockedCells="1"/>
  <mergeCells count="36">
    <mergeCell ref="B69:F69"/>
    <mergeCell ref="B70:F70"/>
    <mergeCell ref="B17:D17"/>
    <mergeCell ref="H19:H20"/>
    <mergeCell ref="I19:J20"/>
    <mergeCell ref="H22:H23"/>
    <mergeCell ref="I22:J23"/>
    <mergeCell ref="B61:D61"/>
    <mergeCell ref="B18:D18"/>
    <mergeCell ref="B62:D62"/>
    <mergeCell ref="B19:D19"/>
    <mergeCell ref="B63:D63"/>
    <mergeCell ref="B20:D20"/>
    <mergeCell ref="B64:D64"/>
    <mergeCell ref="E61:F61"/>
    <mergeCell ref="B68:F68"/>
    <mergeCell ref="B7:D7"/>
    <mergeCell ref="B8:D8"/>
    <mergeCell ref="B60:F60"/>
    <mergeCell ref="I26:J26"/>
    <mergeCell ref="B3:G3"/>
    <mergeCell ref="C4:F4"/>
    <mergeCell ref="H29:H30"/>
    <mergeCell ref="I29:J30"/>
    <mergeCell ref="B25:F25"/>
    <mergeCell ref="E22:F22"/>
    <mergeCell ref="B65:D65"/>
    <mergeCell ref="B22:D22"/>
    <mergeCell ref="B66:D66"/>
    <mergeCell ref="B23:D23"/>
    <mergeCell ref="E23:F23"/>
    <mergeCell ref="E66:F66"/>
    <mergeCell ref="E62:F62"/>
    <mergeCell ref="E63:F63"/>
    <mergeCell ref="E64:F64"/>
    <mergeCell ref="E65:F65"/>
  </mergeCells>
  <conditionalFormatting sqref="E23">
    <cfRule type="cellIs" dxfId="46" priority="25" operator="lessThan">
      <formula>-0.25</formula>
    </cfRule>
    <cfRule type="cellIs" dxfId="45" priority="26" operator="lessThan">
      <formula>-0.2499</formula>
    </cfRule>
  </conditionalFormatting>
  <conditionalFormatting sqref="E22">
    <cfRule type="cellIs" dxfId="44" priority="24" operator="equal">
      <formula>"Loan Ineligible due to declining income"</formula>
    </cfRule>
  </conditionalFormatting>
  <conditionalFormatting sqref="D55:D56">
    <cfRule type="expression" dxfId="43" priority="27">
      <formula>D55&lt;&gt;E57</formula>
    </cfRule>
  </conditionalFormatting>
  <conditionalFormatting sqref="B11:B13">
    <cfRule type="expression" dxfId="42" priority="7">
      <formula>$B11&lt;&gt;""</formula>
    </cfRule>
  </conditionalFormatting>
  <conditionalFormatting sqref="C11:C13">
    <cfRule type="expression" dxfId="41" priority="8">
      <formula>$B11&lt;&gt;""</formula>
    </cfRule>
  </conditionalFormatting>
  <conditionalFormatting sqref="D11:D13">
    <cfRule type="expression" dxfId="40" priority="9">
      <formula>$B11&lt;&gt;""</formula>
    </cfRule>
  </conditionalFormatting>
  <conditionalFormatting sqref="C12">
    <cfRule type="expression" dxfId="39" priority="10">
      <formula>$G$8=2</formula>
    </cfRule>
  </conditionalFormatting>
  <conditionalFormatting sqref="B11:D13">
    <cfRule type="expression" dxfId="38" priority="6" stopIfTrue="1">
      <formula>$G$8 = 3</formula>
    </cfRule>
  </conditionalFormatting>
  <conditionalFormatting sqref="B11:D11">
    <cfRule type="expression" dxfId="37" priority="5" stopIfTrue="1">
      <formula>$G$8 = 2</formula>
    </cfRule>
  </conditionalFormatting>
  <conditionalFormatting sqref="L7:N17">
    <cfRule type="expression" dxfId="36" priority="4">
      <formula>$E$8&lt;&gt;"24 Months"</formula>
    </cfRule>
  </conditionalFormatting>
  <conditionalFormatting sqref="L5">
    <cfRule type="expression" dxfId="35" priority="3">
      <formula>$E$8&lt;&gt;"24 Months"</formula>
    </cfRule>
  </conditionalFormatting>
  <conditionalFormatting sqref="H5">
    <cfRule type="expression" dxfId="34" priority="2">
      <formula>$E$8&lt;&gt;"24 Months"</formula>
    </cfRule>
  </conditionalFormatting>
  <conditionalFormatting sqref="I19:J20">
    <cfRule type="expression" dxfId="33" priority="1">
      <formula>ISNUMBER(SEARCH("OK",$I$19,1))=FALSE</formula>
    </cfRule>
  </conditionalFormatting>
  <dataValidations count="1">
    <dataValidation type="decimal" allowBlank="1" showInputMessage="1" showErrorMessage="1" sqref="I26" xr:uid="{47CCD1C7-667E-4CBE-B84B-8F699444AC62}">
      <formula1>0</formula1>
      <formula2>1</formula2>
    </dataValidation>
  </dataValidations>
  <printOptions horizontalCentered="1" verticalCentered="1"/>
  <pageMargins left="0.25" right="0.25" top="0.75" bottom="0.7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800C22D-9164-47F9-B352-812E3A43836A}">
          <x14:formula1>
            <xm:f>Lookup!$B$3:$B$14</xm:f>
          </x14:formula1>
          <xm:sqref>C34</xm:sqref>
        </x14:dataValidation>
        <x14:dataValidation type="list" allowBlank="1" showInputMessage="1" showErrorMessage="1" xr:uid="{37880C4E-9B97-4DEC-8CF9-3C058ABAE0A5}">
          <x14:formula1>
            <xm:f>Lookup!$C$3:$C$7</xm:f>
          </x14:formula1>
          <xm:sqref>B34</xm:sqref>
        </x14:dataValidation>
        <x14:dataValidation type="list" allowBlank="1" showInputMessage="1" showErrorMessage="1" xr:uid="{7F4C49DC-3FDE-4E79-BA84-5B398BD6E4B3}">
          <x14:formula1>
            <xm:f>Lookup!$B$19:$B$20</xm:f>
          </x14:formula1>
          <xm:sqref>E8</xm:sqref>
        </x14:dataValidation>
        <x14:dataValidation type="list" allowBlank="1" showInputMessage="1" showErrorMessage="1" xr:uid="{B607826C-169D-4393-8FF4-CA055C62F3B5}">
          <x14:formula1>
            <xm:f>Lookup!$E$3:$E$6</xm:f>
          </x14:formula1>
          <xm:sqref>B8:D8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27608-8A37-4D1F-AB29-F4569C94ED31}">
  <sheetPr codeName="Sheet8">
    <pageSetUpPr fitToPage="1"/>
  </sheetPr>
  <dimension ref="A1:T102"/>
  <sheetViews>
    <sheetView showGridLines="0" zoomScale="85" zoomScaleNormal="85" workbookViewId="0">
      <selection activeCell="E23" sqref="E23:F23"/>
    </sheetView>
  </sheetViews>
  <sheetFormatPr defaultColWidth="9.140625" defaultRowHeight="14.25" x14ac:dyDescent="0.2"/>
  <cols>
    <col min="1" max="1" width="3" style="57" customWidth="1"/>
    <col min="2" max="2" width="33.42578125" style="61" customWidth="1"/>
    <col min="3" max="3" width="21.42578125" style="61" customWidth="1"/>
    <col min="4" max="4" width="33.140625" style="63" customWidth="1"/>
    <col min="5" max="5" width="19" style="63" bestFit="1" customWidth="1"/>
    <col min="6" max="6" width="27.7109375" style="63" customWidth="1"/>
    <col min="7" max="7" width="19.28515625" style="63" customWidth="1"/>
    <col min="8" max="8" width="30.28515625" style="57" bestFit="1" customWidth="1"/>
    <col min="9" max="9" width="17.42578125" style="57" customWidth="1"/>
    <col min="10" max="10" width="18.28515625" style="57" customWidth="1"/>
    <col min="11" max="11" width="18.42578125" style="57" customWidth="1"/>
    <col min="12" max="12" width="19" style="145" customWidth="1"/>
    <col min="13" max="13" width="21.7109375" style="57" customWidth="1"/>
    <col min="14" max="14" width="19.28515625" style="57" customWidth="1"/>
    <col min="15" max="15" width="24.42578125" style="57" customWidth="1"/>
    <col min="16" max="18" width="14.140625" style="57" customWidth="1"/>
    <col min="19" max="19" width="3" style="57" customWidth="1"/>
    <col min="20" max="20" width="24" style="61" bestFit="1" customWidth="1"/>
    <col min="21" max="16384" width="9.140625" style="57"/>
  </cols>
  <sheetData>
    <row r="1" spans="1:20" x14ac:dyDescent="0.2">
      <c r="A1" s="55"/>
      <c r="B1" s="135"/>
      <c r="C1" s="135"/>
      <c r="D1" s="56"/>
      <c r="E1" s="56"/>
      <c r="F1" s="56"/>
      <c r="G1" s="56"/>
      <c r="H1" s="55"/>
      <c r="I1" s="55"/>
      <c r="J1" s="55"/>
      <c r="K1" s="55"/>
      <c r="L1" s="143"/>
      <c r="M1" s="55"/>
      <c r="N1" s="55"/>
      <c r="O1" s="55"/>
      <c r="P1" s="55"/>
      <c r="Q1" s="55"/>
      <c r="R1" s="55"/>
      <c r="S1" s="55"/>
      <c r="T1" s="135"/>
    </row>
    <row r="2" spans="1:20" x14ac:dyDescent="0.2">
      <c r="A2" s="55"/>
      <c r="B2" s="135"/>
      <c r="C2" s="135"/>
      <c r="D2" s="56"/>
      <c r="E2" s="56"/>
      <c r="F2" s="56"/>
      <c r="G2" s="56"/>
      <c r="H2" s="55"/>
      <c r="I2" s="55"/>
      <c r="J2" s="55"/>
      <c r="K2" s="55"/>
      <c r="L2" s="143"/>
      <c r="M2" s="55"/>
      <c r="N2" s="55"/>
      <c r="O2" s="55"/>
      <c r="P2" s="55"/>
      <c r="Q2" s="55"/>
      <c r="R2" s="55"/>
      <c r="S2" s="55"/>
      <c r="T2" s="135"/>
    </row>
    <row r="3" spans="1:20" ht="31.9" customHeight="1" x14ac:dyDescent="0.3">
      <c r="B3" s="246" t="s">
        <v>117</v>
      </c>
      <c r="C3" s="246"/>
      <c r="D3" s="246"/>
      <c r="E3" s="246"/>
      <c r="F3" s="246"/>
      <c r="G3" s="246"/>
      <c r="H3" s="157"/>
      <c r="I3" s="157"/>
      <c r="J3" s="157"/>
      <c r="K3" s="157"/>
      <c r="L3" s="157"/>
      <c r="M3" s="81"/>
      <c r="N3" s="81"/>
      <c r="O3" s="81"/>
      <c r="P3" s="81"/>
      <c r="Q3" s="81"/>
      <c r="R3" s="81"/>
      <c r="S3" s="81"/>
      <c r="T3" s="81"/>
    </row>
    <row r="4" spans="1:20" ht="13.9" customHeight="1" x14ac:dyDescent="0.2">
      <c r="A4" s="55"/>
      <c r="B4" s="135"/>
      <c r="C4" s="247" t="s">
        <v>114</v>
      </c>
      <c r="D4" s="247"/>
      <c r="E4" s="247"/>
      <c r="F4" s="247"/>
      <c r="G4" s="158"/>
      <c r="H4" s="158"/>
      <c r="I4" s="158"/>
      <c r="K4" s="60"/>
      <c r="L4" s="143"/>
      <c r="R4" s="55"/>
      <c r="S4" s="55"/>
      <c r="T4" s="135"/>
    </row>
    <row r="5" spans="1:20" x14ac:dyDescent="0.2">
      <c r="A5" s="55"/>
      <c r="B5" s="58"/>
      <c r="C5" s="135"/>
      <c r="D5" s="135"/>
      <c r="E5" s="158"/>
      <c r="F5" s="158"/>
      <c r="G5" s="158"/>
      <c r="H5" s="161" t="s">
        <v>83</v>
      </c>
      <c r="I5" s="158"/>
      <c r="K5" s="58"/>
      <c r="L5" s="161" t="s">
        <v>82</v>
      </c>
      <c r="R5" s="58"/>
      <c r="S5" s="55"/>
      <c r="T5" s="135"/>
    </row>
    <row r="6" spans="1:20" x14ac:dyDescent="0.2">
      <c r="A6" s="55"/>
      <c r="B6" s="58"/>
      <c r="C6" s="135"/>
      <c r="D6" s="135"/>
      <c r="E6" s="135"/>
      <c r="F6" s="113"/>
      <c r="G6" s="113"/>
      <c r="H6" s="113"/>
      <c r="I6" s="113"/>
      <c r="J6" s="113"/>
      <c r="K6" s="58"/>
      <c r="L6" s="144"/>
      <c r="M6" s="58"/>
      <c r="N6" s="58"/>
      <c r="O6" s="58"/>
      <c r="P6" s="58"/>
      <c r="Q6" s="58"/>
      <c r="R6" s="58"/>
      <c r="S6" s="55"/>
      <c r="T6" s="135"/>
    </row>
    <row r="7" spans="1:20" x14ac:dyDescent="0.2">
      <c r="A7" s="55"/>
      <c r="B7" s="244" t="s">
        <v>52</v>
      </c>
      <c r="C7" s="244"/>
      <c r="D7" s="244"/>
      <c r="E7" s="161" t="s">
        <v>81</v>
      </c>
      <c r="F7" s="161" t="s">
        <v>113</v>
      </c>
      <c r="G7" s="57"/>
      <c r="H7" s="161" t="s">
        <v>18</v>
      </c>
      <c r="I7" s="161" t="s">
        <v>23</v>
      </c>
      <c r="J7" s="161" t="s">
        <v>24</v>
      </c>
      <c r="K7" s="58"/>
      <c r="L7" s="161" t="s">
        <v>18</v>
      </c>
      <c r="M7" s="161" t="s">
        <v>23</v>
      </c>
      <c r="N7" s="161" t="s">
        <v>24</v>
      </c>
      <c r="O7" s="58"/>
      <c r="P7" s="58"/>
      <c r="Q7" s="58"/>
      <c r="R7" s="58"/>
      <c r="S7" s="55"/>
      <c r="T7" s="135"/>
    </row>
    <row r="8" spans="1:20" x14ac:dyDescent="0.2">
      <c r="A8" s="55"/>
      <c r="B8" s="245" t="s">
        <v>112</v>
      </c>
      <c r="C8" s="245"/>
      <c r="D8" s="245"/>
      <c r="E8" s="96" t="s">
        <v>82</v>
      </c>
      <c r="F8" s="122">
        <v>0.5</v>
      </c>
      <c r="G8" s="130">
        <f>INDEX(Lookup!F3:F6, MATCH(B8, Lookup!E3:E6, 0))</f>
        <v>3</v>
      </c>
      <c r="H8" s="99" t="s">
        <v>27</v>
      </c>
      <c r="I8" s="26">
        <f>SUM($F$34:$F$58)</f>
        <v>0</v>
      </c>
      <c r="J8" s="100" t="s">
        <v>31</v>
      </c>
      <c r="K8" s="58"/>
      <c r="L8" s="99" t="s">
        <v>27</v>
      </c>
      <c r="M8" s="26">
        <f>SUM($F$34:$F$45)</f>
        <v>0</v>
      </c>
      <c r="N8" s="100" t="s">
        <v>31</v>
      </c>
      <c r="O8" s="58"/>
      <c r="P8" s="58"/>
      <c r="Q8" s="58"/>
      <c r="R8" s="58"/>
      <c r="S8" s="55"/>
      <c r="T8" s="135"/>
    </row>
    <row r="9" spans="1:20" x14ac:dyDescent="0.2">
      <c r="A9" s="55"/>
      <c r="B9" s="14"/>
      <c r="C9" s="14"/>
      <c r="D9" s="14"/>
      <c r="E9" s="14"/>
      <c r="F9" s="91"/>
      <c r="G9" s="57"/>
      <c r="H9" s="99" t="s">
        <v>28</v>
      </c>
      <c r="I9" s="27">
        <f>SUM(K34:K58)</f>
        <v>0</v>
      </c>
      <c r="J9" s="100" t="s">
        <v>31</v>
      </c>
      <c r="K9" s="58"/>
      <c r="L9" s="99" t="s">
        <v>28</v>
      </c>
      <c r="M9" s="27">
        <f>SUM($K$34:$K$45)</f>
        <v>0</v>
      </c>
      <c r="N9" s="100" t="s">
        <v>31</v>
      </c>
      <c r="O9" s="58"/>
      <c r="P9" s="58"/>
      <c r="Q9" s="58"/>
      <c r="R9" s="58"/>
      <c r="S9" s="55"/>
      <c r="T9" s="135"/>
    </row>
    <row r="10" spans="1:20" x14ac:dyDescent="0.2">
      <c r="A10" s="55"/>
      <c r="B10" s="162" t="s">
        <v>53</v>
      </c>
      <c r="C10" s="162" t="s">
        <v>23</v>
      </c>
      <c r="D10" s="162" t="s">
        <v>24</v>
      </c>
      <c r="E10" s="14"/>
      <c r="F10" s="92"/>
      <c r="G10" s="57"/>
      <c r="H10" s="99" t="s">
        <v>66</v>
      </c>
      <c r="I10" s="40"/>
      <c r="J10" s="100" t="s">
        <v>31</v>
      </c>
      <c r="K10" s="58"/>
      <c r="L10" s="99" t="s">
        <v>66</v>
      </c>
      <c r="M10" s="40"/>
      <c r="N10" s="100" t="s">
        <v>31</v>
      </c>
      <c r="O10" s="58"/>
      <c r="P10" s="58"/>
      <c r="Q10" s="58"/>
      <c r="R10" s="58"/>
      <c r="S10" s="55"/>
      <c r="T10" s="135"/>
    </row>
    <row r="11" spans="1:20" x14ac:dyDescent="0.2">
      <c r="A11" s="55"/>
      <c r="B11" s="126" t="str">
        <f>IF(G8=1, "Monthly Income", IF(G8=2, "Monthly Income", IF(G8=3, "Monthly Income", IF(G8=4, "Monthly Income", ""))))</f>
        <v>Monthly Income</v>
      </c>
      <c r="C11" s="29"/>
      <c r="D11" s="127" t="str">
        <f>IF(G8=1, "Input From 1003", IF(G8=2, "Input From 1003", IF(G8=3, "Input From 1003", IF(G8=4, "Input From 1003",  ""))))</f>
        <v>Input From 1003</v>
      </c>
      <c r="E11" s="14"/>
      <c r="F11" s="92"/>
      <c r="G11" s="57"/>
      <c r="H11" s="99" t="s">
        <v>65</v>
      </c>
      <c r="I11" s="40">
        <f>IFERROR(I9-I12, "")</f>
        <v>0</v>
      </c>
      <c r="J11" s="100" t="s">
        <v>31</v>
      </c>
      <c r="K11" s="58"/>
      <c r="L11" s="99" t="s">
        <v>65</v>
      </c>
      <c r="M11" s="40">
        <f>IFERROR(M9-M12, "")</f>
        <v>0</v>
      </c>
      <c r="N11" s="100" t="s">
        <v>31</v>
      </c>
      <c r="O11" s="58"/>
      <c r="P11" s="58"/>
      <c r="Q11" s="58"/>
      <c r="R11" s="58"/>
      <c r="S11" s="55"/>
      <c r="T11" s="135"/>
    </row>
    <row r="12" spans="1:20" x14ac:dyDescent="0.2">
      <c r="A12" s="55"/>
      <c r="B12" s="126" t="str">
        <f>IF(G8=1, "Gross Receipts (All Months)", IF(G8=2, "Business Expense Percentage", IF(G8=3, "", IF(G8=4, "Gross Receipts (All Months)", ""))))</f>
        <v/>
      </c>
      <c r="C12" s="29">
        <v>0.2</v>
      </c>
      <c r="D12" s="127" t="str">
        <f>IF(G8=1, "Input From CPA P&amp;L", IF(G8=2, "Input From Expense Statement", IF(G8=3, "Input From 50% Net Margin", IF(G8=4, "CPA Prepared P&amp;L Statement", ""))))</f>
        <v>Input From 50% Net Margin</v>
      </c>
      <c r="E12" s="14"/>
      <c r="F12" s="92"/>
      <c r="G12" s="57"/>
      <c r="H12" s="99" t="s">
        <v>54</v>
      </c>
      <c r="I12" s="38">
        <f>IF(G8=2, MAX(C12, 0.1)*I9,IF(G8=3, F8*I9, 0))</f>
        <v>0</v>
      </c>
      <c r="J12" s="100" t="s">
        <v>31</v>
      </c>
      <c r="K12" s="58"/>
      <c r="L12" s="99" t="s">
        <v>54</v>
      </c>
      <c r="M12" s="38">
        <f>IF(G8=2, MAX(C12, 0.1)*M9,IF(G8=3, F8*M9, 0))</f>
        <v>0</v>
      </c>
      <c r="N12" s="100" t="s">
        <v>31</v>
      </c>
      <c r="O12" s="58"/>
      <c r="P12" s="58"/>
      <c r="Q12" s="58"/>
      <c r="R12" s="58"/>
      <c r="S12" s="55"/>
      <c r="T12" s="135"/>
    </row>
    <row r="13" spans="1:20" x14ac:dyDescent="0.2">
      <c r="A13" s="55"/>
      <c r="B13" s="128" t="str">
        <f>IF(G8=1, "Net Total Income (All Months)", IF(G8=2, "", IF(G8=3, "", IF(G8=4, "Net Total Income (All Months)", ""))))</f>
        <v/>
      </c>
      <c r="C13" s="29">
        <v>500000</v>
      </c>
      <c r="D13" s="127" t="str">
        <f>IF(G8=1, "Input From CPA P&amp;L", IF(G8=2, "", IF(G8=3, "Input From 50% Net Margin", IF(G8=4, "CPA Prepared P&amp;L Statement", ""))))</f>
        <v>Input From 50% Net Margin</v>
      </c>
      <c r="E13" s="14"/>
      <c r="F13" s="92"/>
      <c r="G13" s="57"/>
      <c r="H13" s="99" t="s">
        <v>67</v>
      </c>
      <c r="I13" s="38" t="str">
        <f>IF(G8=3,"", "")</f>
        <v/>
      </c>
      <c r="J13" s="100" t="s">
        <v>31</v>
      </c>
      <c r="K13" s="58"/>
      <c r="L13" s="99" t="s">
        <v>67</v>
      </c>
      <c r="M13" s="38" t="str">
        <f>IF(G8=3,"", "")</f>
        <v/>
      </c>
      <c r="N13" s="100" t="s">
        <v>31</v>
      </c>
      <c r="O13" s="58"/>
      <c r="P13" s="58"/>
      <c r="Q13" s="58"/>
      <c r="R13" s="58"/>
      <c r="S13" s="55"/>
      <c r="T13" s="135"/>
    </row>
    <row r="14" spans="1:20" ht="15" x14ac:dyDescent="0.25">
      <c r="A14" s="55"/>
      <c r="B14"/>
      <c r="C14"/>
      <c r="D14"/>
      <c r="E14" s="14"/>
      <c r="F14" s="92"/>
      <c r="G14" s="57"/>
      <c r="H14" s="99" t="s">
        <v>19</v>
      </c>
      <c r="I14" s="28">
        <f>MIN(COUNTA(F34:F58),--LEFT(E8,2))</f>
        <v>0</v>
      </c>
      <c r="J14" s="100" t="s">
        <v>31</v>
      </c>
      <c r="K14" s="58"/>
      <c r="L14" s="99" t="s">
        <v>19</v>
      </c>
      <c r="M14" s="28">
        <f>MIN(COUNTA(F34:F45),12)</f>
        <v>0</v>
      </c>
      <c r="N14" s="100" t="s">
        <v>31</v>
      </c>
      <c r="O14" s="58"/>
      <c r="P14" s="58"/>
      <c r="Q14" s="58"/>
      <c r="R14" s="58"/>
      <c r="S14" s="55"/>
      <c r="T14" s="135"/>
    </row>
    <row r="15" spans="1:20" x14ac:dyDescent="0.2">
      <c r="A15" s="55"/>
      <c r="B15" s="58"/>
      <c r="C15" s="57"/>
      <c r="D15" s="57"/>
      <c r="E15" s="57"/>
      <c r="F15" s="113"/>
      <c r="G15" s="57"/>
      <c r="H15" s="99" t="s">
        <v>55</v>
      </c>
      <c r="I15" s="26" t="str">
        <f>IFERROR(I11/I14*IF(G8=5,1,$I$26),"")</f>
        <v/>
      </c>
      <c r="J15" s="100" t="s">
        <v>31</v>
      </c>
      <c r="K15" s="58"/>
      <c r="L15" s="99" t="s">
        <v>55</v>
      </c>
      <c r="M15" s="26" t="str">
        <f>IFERROR(M11/M14*IF(G8=5,1,$I$26),"")</f>
        <v/>
      </c>
      <c r="N15" s="100" t="s">
        <v>31</v>
      </c>
      <c r="O15" s="58"/>
      <c r="P15" s="58"/>
      <c r="Q15" s="58"/>
      <c r="R15" s="58"/>
      <c r="S15" s="55"/>
      <c r="T15" s="135"/>
    </row>
    <row r="16" spans="1:20" x14ac:dyDescent="0.2">
      <c r="A16" s="55"/>
      <c r="B16" s="58"/>
      <c r="C16" s="57"/>
      <c r="D16" s="57"/>
      <c r="E16" s="57"/>
      <c r="F16" s="113"/>
      <c r="G16" s="57"/>
      <c r="H16" s="99" t="s">
        <v>56</v>
      </c>
      <c r="I16" s="26">
        <f>IF(G8=1, MIN(C11, I15), IF(G8=2, MIN(I15, C11), IF(G8=3, MIN(C11, I15), IF(G8=4, MIN(I15, C11),IF(G8=5, MIN(I15, C11), "")))))</f>
        <v>0</v>
      </c>
      <c r="J16" s="100" t="s">
        <v>31</v>
      </c>
      <c r="K16" s="58"/>
      <c r="L16" s="99" t="s">
        <v>56</v>
      </c>
      <c r="M16" s="26">
        <f>IF(G8=1, MIN(C11, M15), IF(G8=2, MIN(M15, C11), IF(G8=3, MIN(C11, M15), IF(G8=4, MIN(M15, C11),IF(G8=5, MIN(M15, C11), "")))))</f>
        <v>0</v>
      </c>
      <c r="N16" s="100" t="s">
        <v>31</v>
      </c>
      <c r="O16" s="58"/>
      <c r="P16" s="58"/>
      <c r="Q16" s="58"/>
      <c r="R16" s="58"/>
      <c r="S16" s="55"/>
      <c r="T16" s="135"/>
    </row>
    <row r="17" spans="1:20" x14ac:dyDescent="0.2">
      <c r="A17" s="55"/>
      <c r="B17" s="244" t="s">
        <v>88</v>
      </c>
      <c r="C17" s="244"/>
      <c r="D17" s="244"/>
      <c r="E17" s="161" t="s">
        <v>23</v>
      </c>
      <c r="F17" s="140" t="s">
        <v>89</v>
      </c>
      <c r="G17" s="57"/>
      <c r="H17" s="99" t="s">
        <v>57</v>
      </c>
      <c r="I17" s="39" t="str">
        <f>IF(G8=1,I9/C12,"")</f>
        <v/>
      </c>
      <c r="J17" s="100" t="s">
        <v>31</v>
      </c>
      <c r="K17" s="58"/>
      <c r="L17" s="99" t="s">
        <v>57</v>
      </c>
      <c r="M17" s="39" t="str">
        <f>IF(G8=1,M9/C12,"")</f>
        <v/>
      </c>
      <c r="N17" s="100" t="s">
        <v>31</v>
      </c>
      <c r="O17" s="58"/>
      <c r="P17" s="58"/>
      <c r="Q17" s="58"/>
      <c r="R17" s="58"/>
      <c r="S17" s="55"/>
      <c r="T17" s="135"/>
    </row>
    <row r="18" spans="1:20" x14ac:dyDescent="0.2">
      <c r="A18" s="55"/>
      <c r="B18" s="241" t="s">
        <v>90</v>
      </c>
      <c r="C18" s="241"/>
      <c r="D18" s="241"/>
      <c r="E18" s="73">
        <f>SUM(K34:K45)</f>
        <v>0</v>
      </c>
      <c r="F18" s="149">
        <f>E18/12</f>
        <v>0</v>
      </c>
      <c r="G18" s="57"/>
      <c r="H18" s="50"/>
      <c r="I18" s="50"/>
      <c r="J18" s="14"/>
      <c r="K18" s="58"/>
      <c r="L18" s="144"/>
      <c r="M18" s="58"/>
      <c r="N18" s="58"/>
      <c r="O18" s="58"/>
      <c r="P18" s="58"/>
      <c r="Q18" s="58"/>
      <c r="R18" s="58"/>
      <c r="S18" s="55"/>
      <c r="T18" s="135"/>
    </row>
    <row r="19" spans="1:20" x14ac:dyDescent="0.2">
      <c r="A19" s="55"/>
      <c r="B19" s="241" t="s">
        <v>91</v>
      </c>
      <c r="C19" s="241"/>
      <c r="D19" s="241"/>
      <c r="E19" s="73" t="str">
        <f>IF(E8="12 Months","NA",SUM(K34:K57))</f>
        <v>NA</v>
      </c>
      <c r="F19" s="149" t="str">
        <f>IF(E8="12 Months","NA",E19/24)</f>
        <v>NA</v>
      </c>
      <c r="G19" s="57"/>
      <c r="H19" s="244" t="s">
        <v>85</v>
      </c>
      <c r="I19" s="244" t="str">
        <f>IF(AND(SUM(H34:H45)&gt;5, SUM(H34:H36)=0), "Loan Exceeds NSF Criteria",
IF(AND(SUM(H34:H45)&gt;5),"Loan Exceeds NSF Criteria",
IF(AND(SUM(H34:H35)&gt;=1, SUM(H34:H45)&gt;3), "Loan Exceeds NSF Criteria",
IF(AND(G8=1,(1-I9/C13&lt;0.1), I9/C13&lt;1), "Warning: Expenses &lt; 10%",
IF(OR(I26=0, I26=""), "Percentage of Ownership Missing",
IF(AND(G8=2, C12&lt;0.1), "Business Expense Percentage Below 10% Threshold", "OK"))))))</f>
        <v>OK</v>
      </c>
      <c r="J19" s="244"/>
      <c r="K19" s="58"/>
      <c r="L19" s="144"/>
      <c r="M19" s="58"/>
      <c r="N19" s="58"/>
      <c r="O19" s="58"/>
      <c r="P19" s="58"/>
      <c r="Q19" s="58"/>
      <c r="R19" s="58"/>
      <c r="S19" s="55"/>
      <c r="T19" s="135"/>
    </row>
    <row r="20" spans="1:20" x14ac:dyDescent="0.2">
      <c r="A20" s="55"/>
      <c r="B20" s="241" t="s">
        <v>92</v>
      </c>
      <c r="C20" s="241"/>
      <c r="D20" s="241"/>
      <c r="E20" s="83" t="str">
        <f>IF(E8="12 Months","NA",IF(SUM(K46:K58)&lt;SUM(K34:K45),SUM(K46:K58),"-"))</f>
        <v>NA</v>
      </c>
      <c r="F20" s="150" t="str">
        <f>IF(E8="12 Months","NA",IF(E20="-","-",E20/24))</f>
        <v>NA</v>
      </c>
      <c r="G20" s="57"/>
      <c r="H20" s="244"/>
      <c r="I20" s="244"/>
      <c r="J20" s="244"/>
      <c r="K20" s="58"/>
      <c r="L20" s="144"/>
      <c r="M20" s="58"/>
      <c r="N20" s="58"/>
      <c r="O20" s="58"/>
      <c r="P20" s="58"/>
      <c r="Q20" s="58"/>
      <c r="R20" s="58"/>
      <c r="S20" s="55"/>
      <c r="T20" s="135"/>
    </row>
    <row r="21" spans="1:20" x14ac:dyDescent="0.2">
      <c r="A21" s="55"/>
      <c r="B21" s="57"/>
      <c r="C21" s="57"/>
      <c r="D21" s="57"/>
      <c r="E21" s="57"/>
      <c r="F21" s="145"/>
      <c r="G21" s="57"/>
      <c r="H21" s="16"/>
      <c r="I21" s="16"/>
      <c r="J21" s="16"/>
      <c r="K21" s="58"/>
      <c r="L21" s="144"/>
      <c r="M21" s="58"/>
      <c r="N21" s="58"/>
      <c r="O21" s="58"/>
      <c r="P21" s="58"/>
      <c r="Q21" s="58"/>
      <c r="R21" s="58"/>
      <c r="S21" s="55"/>
      <c r="T21" s="135"/>
    </row>
    <row r="22" spans="1:20" x14ac:dyDescent="0.2">
      <c r="A22" s="55"/>
      <c r="B22" s="233" t="s">
        <v>93</v>
      </c>
      <c r="C22" s="234"/>
      <c r="D22" s="234"/>
      <c r="E22" s="235">
        <f>IFERROR(IF(E23&lt;-24.99%,"Loan Ineligible due to declining income", IF(OR(SUM($H$34:$H$45)&gt;5, AND(SUM($H$34:$H$45)&lt;=5,SUM($H$34:$H$45)&gt;3,SUM(H34:H36)&gt;0), AND(SUM($H$34:$H$45)&lt;=3, SUM(H34:H35)&gt;1)), "Loan Exceeds NSF Criteria", IF(AND(F18&lt;F19,F18&lt;F20),F18,IF(AND(F19&lt;F18,F19&lt;F20),F19,F20)))),0)</f>
        <v>0</v>
      </c>
      <c r="F22" s="236"/>
      <c r="G22" s="57"/>
      <c r="H22" s="251" t="s">
        <v>86</v>
      </c>
      <c r="I22" s="252" t="str">
        <f>IF(AND(OR(G8=1, G8=3, G8=4), I17&lt;0.9), "Deposits Outside of 10% Tolerance",
IF(AND(G8=4, I14&lt;2), "Min 2 Months Required",
IF(AND(G8&lt;&gt;4, AND(INT(LEFT($E$8, 2))=24, $I$14&lt;24)), "Min 24 Months Required",
IF(AND(G8&lt;&gt;4, AND(INT(LEFT($E$8, 2))=12, $I$14&lt;12)), "Min 12 Months Required",
IF(AND(OR(G8=1, G8=3, G8=4), (I11/I14)&lt;I16), TEXT(I15, "$#,##0.00"),TEXT(I16, "$#,##0.00"))))))</f>
        <v>Min 12 Months Required</v>
      </c>
      <c r="J22" s="252"/>
      <c r="K22" s="58"/>
      <c r="L22" s="144"/>
      <c r="M22" s="58"/>
      <c r="N22" s="58"/>
      <c r="O22" s="58"/>
      <c r="P22" s="58"/>
      <c r="Q22" s="58"/>
      <c r="R22" s="58"/>
      <c r="S22" s="55"/>
      <c r="T22" s="135"/>
    </row>
    <row r="23" spans="1:20" x14ac:dyDescent="0.2">
      <c r="A23" s="55"/>
      <c r="B23" s="237" t="s">
        <v>94</v>
      </c>
      <c r="C23" s="238"/>
      <c r="D23" s="238"/>
      <c r="E23" s="239" t="str">
        <f>IF(E8="12 Months","NA",IFERROR(((SUM(K34:K45))/(SUM(K46:K58)))-1,0))</f>
        <v>NA</v>
      </c>
      <c r="F23" s="240"/>
      <c r="G23" s="57"/>
      <c r="H23" s="251"/>
      <c r="I23" s="252"/>
      <c r="J23" s="252"/>
      <c r="K23" s="58"/>
      <c r="L23" s="144"/>
      <c r="M23" s="58"/>
      <c r="N23" s="58"/>
      <c r="O23" s="58"/>
      <c r="P23" s="58"/>
      <c r="Q23" s="58"/>
      <c r="R23" s="58"/>
      <c r="S23" s="55"/>
      <c r="T23" s="135"/>
    </row>
    <row r="24" spans="1:20" x14ac:dyDescent="0.2">
      <c r="A24" s="55"/>
      <c r="B24" s="57"/>
      <c r="C24" s="57"/>
      <c r="D24" s="57"/>
      <c r="E24" s="57"/>
      <c r="F24" s="145"/>
      <c r="G24" s="57"/>
      <c r="H24" s="113"/>
      <c r="I24" s="113"/>
      <c r="J24" s="113"/>
      <c r="K24" s="58"/>
      <c r="L24" s="144"/>
      <c r="M24" s="58"/>
      <c r="N24" s="58"/>
      <c r="O24" s="58"/>
      <c r="P24" s="58"/>
      <c r="Q24" s="58"/>
      <c r="R24" s="58"/>
      <c r="S24" s="55"/>
      <c r="T24" s="135"/>
    </row>
    <row r="25" spans="1:20" x14ac:dyDescent="0.2">
      <c r="A25" s="55"/>
      <c r="B25" s="200" t="s">
        <v>49</v>
      </c>
      <c r="C25" s="201"/>
      <c r="D25" s="201"/>
      <c r="E25" s="201"/>
      <c r="F25" s="202"/>
      <c r="G25" s="113"/>
      <c r="H25" s="113"/>
      <c r="I25" s="113"/>
      <c r="J25" s="113"/>
      <c r="K25" s="58"/>
      <c r="L25" s="144"/>
      <c r="M25" s="58"/>
      <c r="N25" s="58"/>
      <c r="O25" s="58"/>
      <c r="P25" s="58"/>
      <c r="Q25" s="58"/>
      <c r="R25" s="58"/>
      <c r="S25" s="55"/>
      <c r="T25" s="135"/>
    </row>
    <row r="26" spans="1:20" x14ac:dyDescent="0.2">
      <c r="A26" s="55"/>
      <c r="B26" s="116"/>
      <c r="C26" s="117"/>
      <c r="D26" s="117"/>
      <c r="E26" s="117"/>
      <c r="F26" s="151"/>
      <c r="G26" s="113"/>
      <c r="H26" s="123" t="s">
        <v>68</v>
      </c>
      <c r="I26" s="204">
        <v>1</v>
      </c>
      <c r="J26" s="205"/>
      <c r="M26" s="58"/>
      <c r="N26" s="58"/>
      <c r="O26" s="58"/>
      <c r="P26" s="58"/>
      <c r="Q26" s="58"/>
      <c r="R26" s="58"/>
      <c r="S26" s="55"/>
      <c r="T26" s="135"/>
    </row>
    <row r="27" spans="1:20" x14ac:dyDescent="0.2">
      <c r="A27" s="55"/>
      <c r="B27" s="118"/>
      <c r="C27" s="119"/>
      <c r="D27" s="119"/>
      <c r="E27" s="119"/>
      <c r="F27" s="152"/>
      <c r="G27" s="113"/>
      <c r="H27" s="113"/>
      <c r="I27" s="113"/>
      <c r="J27" s="113"/>
      <c r="K27" s="58"/>
      <c r="L27" s="144"/>
      <c r="M27" s="58"/>
      <c r="N27" s="58"/>
      <c r="O27" s="58"/>
      <c r="P27" s="58"/>
      <c r="Q27" s="58"/>
      <c r="R27" s="58"/>
      <c r="S27" s="55"/>
      <c r="T27" s="135"/>
    </row>
    <row r="28" spans="1:20" x14ac:dyDescent="0.2">
      <c r="A28" s="55"/>
      <c r="B28" s="118"/>
      <c r="C28" s="119"/>
      <c r="D28" s="119"/>
      <c r="E28" s="119"/>
      <c r="F28" s="152"/>
      <c r="G28" s="113"/>
      <c r="H28" s="55"/>
      <c r="I28" s="59"/>
      <c r="J28" s="59"/>
      <c r="K28" s="59"/>
      <c r="L28" s="146"/>
      <c r="M28" s="60"/>
      <c r="N28" s="60"/>
      <c r="O28" s="60"/>
      <c r="P28" s="60"/>
      <c r="Q28" s="60"/>
      <c r="R28" s="60"/>
      <c r="S28" s="135"/>
      <c r="T28" s="135"/>
    </row>
    <row r="29" spans="1:20" x14ac:dyDescent="0.2">
      <c r="B29" s="118"/>
      <c r="C29" s="119"/>
      <c r="D29" s="119"/>
      <c r="E29" s="119"/>
      <c r="F29" s="152"/>
      <c r="G29" s="135"/>
      <c r="H29" s="185" t="s">
        <v>129</v>
      </c>
      <c r="I29" s="187"/>
      <c r="J29" s="188"/>
      <c r="K29" s="61"/>
      <c r="L29" s="147"/>
      <c r="M29" s="62"/>
      <c r="N29" s="61"/>
      <c r="O29" s="61"/>
      <c r="P29" s="61"/>
      <c r="Q29" s="61"/>
      <c r="R29" s="61"/>
      <c r="S29" s="61"/>
    </row>
    <row r="30" spans="1:20" customFormat="1" ht="15" x14ac:dyDescent="0.25">
      <c r="B30" s="120"/>
      <c r="C30" s="121"/>
      <c r="D30" s="121"/>
      <c r="E30" s="121"/>
      <c r="F30" s="153"/>
      <c r="G30" s="63"/>
      <c r="H30" s="186"/>
      <c r="I30" s="189"/>
      <c r="J30" s="190"/>
      <c r="K30" s="61"/>
      <c r="L30" s="147"/>
    </row>
    <row r="31" spans="1:20" customFormat="1" ht="15" x14ac:dyDescent="0.25">
      <c r="B31" s="135"/>
      <c r="C31" s="135"/>
      <c r="D31" s="135"/>
      <c r="E31" s="57"/>
      <c r="F31" s="62"/>
      <c r="G31" s="63"/>
      <c r="H31" s="64"/>
      <c r="I31" s="61"/>
      <c r="J31" s="61"/>
      <c r="K31" s="61"/>
      <c r="L31" s="147"/>
    </row>
    <row r="32" spans="1:20" ht="30.75" customHeight="1" x14ac:dyDescent="0.25">
      <c r="B32"/>
      <c r="C32"/>
      <c r="D32"/>
      <c r="E32"/>
      <c r="F32"/>
      <c r="G32"/>
      <c r="H32"/>
      <c r="I32"/>
      <c r="J32"/>
      <c r="K32"/>
      <c r="L32" s="138"/>
      <c r="T32" s="57"/>
    </row>
    <row r="33" spans="2:20" ht="28.5" x14ac:dyDescent="0.2">
      <c r="B33" s="161" t="s">
        <v>14</v>
      </c>
      <c r="C33" s="161" t="s">
        <v>12</v>
      </c>
      <c r="D33" s="101" t="s">
        <v>47</v>
      </c>
      <c r="E33" s="101" t="s">
        <v>48</v>
      </c>
      <c r="F33" s="161" t="s">
        <v>87</v>
      </c>
      <c r="G33" s="159" t="s">
        <v>25</v>
      </c>
      <c r="H33" s="161" t="s">
        <v>46</v>
      </c>
      <c r="I33" s="161" t="s">
        <v>121</v>
      </c>
      <c r="J33" s="135"/>
      <c r="K33" s="161" t="s">
        <v>51</v>
      </c>
      <c r="L33" s="57"/>
      <c r="T33" s="57"/>
    </row>
    <row r="34" spans="2:20" x14ac:dyDescent="0.2">
      <c r="B34" s="163">
        <v>2019</v>
      </c>
      <c r="C34" s="163" t="s">
        <v>0</v>
      </c>
      <c r="D34" s="66"/>
      <c r="E34" s="66"/>
      <c r="F34" s="67"/>
      <c r="G34" s="68"/>
      <c r="H34" s="82"/>
      <c r="I34" s="82"/>
      <c r="J34" s="65"/>
      <c r="K34" s="84"/>
      <c r="L34" s="57"/>
      <c r="T34" s="57"/>
    </row>
    <row r="35" spans="2:20" x14ac:dyDescent="0.2">
      <c r="B35" s="104">
        <f>IF(C35=" "," ",IF(C35="December",B34-1,B34))</f>
        <v>2018</v>
      </c>
      <c r="C35" s="104" t="str">
        <f>IF(C34="January","December",IF(C34="February","January",IF(C34="March","February",IF(C34="April","March",(IF(C34="May","April",IF(C34="June","May",IF(C34="July","June",IF(C34="August","July",IF(C34="September","August",IF(C34="October","September",IF(C34="November","October",IF(C34="December","November"," ")))))))))))))</f>
        <v>December</v>
      </c>
      <c r="D35" s="66"/>
      <c r="E35" s="66"/>
      <c r="F35" s="67"/>
      <c r="G35" s="68"/>
      <c r="H35" s="82"/>
      <c r="I35" s="82"/>
      <c r="J35" s="65"/>
      <c r="K35" s="84"/>
      <c r="L35" s="57"/>
      <c r="T35" s="57"/>
    </row>
    <row r="36" spans="2:20" x14ac:dyDescent="0.2">
      <c r="B36" s="104">
        <f t="shared" ref="B36:B58" si="0">IF(C36=" "," ",IF(C36="December",B35-1,B35))</f>
        <v>2018</v>
      </c>
      <c r="C36" s="104" t="str">
        <f t="shared" ref="C36:C58" si="1">IF(C35="January","December",IF(C35="February","January",IF(C35="March","February",IF(C35="April","March",(IF(C35="May","April",IF(C35="June","May",IF(C35="July","June",IF(C35="August","July",IF(C35="September","August",IF(C35="October","September",IF(C35="November","October",IF(C35="December","November"," ")))))))))))))</f>
        <v>November</v>
      </c>
      <c r="D36" s="66"/>
      <c r="E36" s="66"/>
      <c r="F36" s="67"/>
      <c r="G36" s="68"/>
      <c r="H36" s="82"/>
      <c r="I36" s="82"/>
      <c r="J36" s="65"/>
      <c r="K36" s="84"/>
      <c r="L36" s="57"/>
      <c r="T36" s="57"/>
    </row>
    <row r="37" spans="2:20" x14ac:dyDescent="0.2">
      <c r="B37" s="104">
        <f t="shared" si="0"/>
        <v>2018</v>
      </c>
      <c r="C37" s="104" t="str">
        <f t="shared" si="1"/>
        <v>October</v>
      </c>
      <c r="D37" s="66"/>
      <c r="E37" s="66"/>
      <c r="F37" s="67"/>
      <c r="G37" s="68"/>
      <c r="H37" s="82"/>
      <c r="I37" s="82"/>
      <c r="J37" s="65"/>
      <c r="K37" s="84"/>
      <c r="L37" s="57"/>
      <c r="T37" s="57"/>
    </row>
    <row r="38" spans="2:20" x14ac:dyDescent="0.2">
      <c r="B38" s="104">
        <f t="shared" si="0"/>
        <v>2018</v>
      </c>
      <c r="C38" s="104" t="str">
        <f t="shared" si="1"/>
        <v>September</v>
      </c>
      <c r="D38" s="66"/>
      <c r="E38" s="66"/>
      <c r="F38" s="67"/>
      <c r="G38" s="68"/>
      <c r="H38" s="82"/>
      <c r="I38" s="82"/>
      <c r="J38" s="65"/>
      <c r="K38" s="84"/>
      <c r="L38" s="57"/>
      <c r="T38" s="57"/>
    </row>
    <row r="39" spans="2:20" x14ac:dyDescent="0.2">
      <c r="B39" s="104">
        <f t="shared" si="0"/>
        <v>2018</v>
      </c>
      <c r="C39" s="104" t="str">
        <f t="shared" si="1"/>
        <v>August</v>
      </c>
      <c r="D39" s="66"/>
      <c r="E39" s="66"/>
      <c r="F39" s="67"/>
      <c r="G39" s="68"/>
      <c r="H39" s="82"/>
      <c r="I39" s="82"/>
      <c r="J39" s="65"/>
      <c r="K39" s="84"/>
      <c r="L39" s="57"/>
      <c r="T39" s="57"/>
    </row>
    <row r="40" spans="2:20" x14ac:dyDescent="0.2">
      <c r="B40" s="104">
        <f t="shared" si="0"/>
        <v>2018</v>
      </c>
      <c r="C40" s="104" t="str">
        <f t="shared" si="1"/>
        <v>July</v>
      </c>
      <c r="D40" s="66"/>
      <c r="E40" s="66"/>
      <c r="F40" s="67"/>
      <c r="G40" s="68"/>
      <c r="H40" s="82"/>
      <c r="I40" s="82"/>
      <c r="J40" s="65"/>
      <c r="K40" s="84"/>
      <c r="L40" s="57"/>
      <c r="T40" s="57"/>
    </row>
    <row r="41" spans="2:20" x14ac:dyDescent="0.2">
      <c r="B41" s="104">
        <f t="shared" si="0"/>
        <v>2018</v>
      </c>
      <c r="C41" s="104" t="str">
        <f t="shared" si="1"/>
        <v>June</v>
      </c>
      <c r="D41" s="66"/>
      <c r="E41" s="66"/>
      <c r="F41" s="67"/>
      <c r="G41" s="68"/>
      <c r="H41" s="82"/>
      <c r="I41" s="82"/>
      <c r="J41" s="65"/>
      <c r="K41" s="84"/>
      <c r="L41" s="57"/>
      <c r="T41" s="57"/>
    </row>
    <row r="42" spans="2:20" x14ac:dyDescent="0.2">
      <c r="B42" s="104">
        <f t="shared" si="0"/>
        <v>2018</v>
      </c>
      <c r="C42" s="104" t="str">
        <f t="shared" si="1"/>
        <v>May</v>
      </c>
      <c r="D42" s="66"/>
      <c r="E42" s="66"/>
      <c r="F42" s="67"/>
      <c r="G42" s="68"/>
      <c r="H42" s="82"/>
      <c r="I42" s="82"/>
      <c r="J42" s="65"/>
      <c r="K42" s="84"/>
      <c r="L42" s="57"/>
      <c r="T42" s="57"/>
    </row>
    <row r="43" spans="2:20" x14ac:dyDescent="0.2">
      <c r="B43" s="104">
        <f t="shared" si="0"/>
        <v>2018</v>
      </c>
      <c r="C43" s="104" t="str">
        <f t="shared" si="1"/>
        <v>April</v>
      </c>
      <c r="D43" s="66"/>
      <c r="E43" s="66"/>
      <c r="F43" s="67"/>
      <c r="G43" s="68"/>
      <c r="H43" s="82"/>
      <c r="I43" s="82"/>
      <c r="J43" s="65"/>
      <c r="K43" s="84"/>
      <c r="L43" s="57"/>
      <c r="T43" s="57"/>
    </row>
    <row r="44" spans="2:20" x14ac:dyDescent="0.2">
      <c r="B44" s="104">
        <f t="shared" si="0"/>
        <v>2018</v>
      </c>
      <c r="C44" s="104" t="str">
        <f t="shared" si="1"/>
        <v>March</v>
      </c>
      <c r="D44" s="66"/>
      <c r="E44" s="66"/>
      <c r="F44" s="67"/>
      <c r="G44" s="68"/>
      <c r="H44" s="82"/>
      <c r="I44" s="82"/>
      <c r="J44" s="65"/>
      <c r="K44" s="84"/>
      <c r="L44" s="57"/>
      <c r="T44" s="57"/>
    </row>
    <row r="45" spans="2:20" x14ac:dyDescent="0.2">
      <c r="B45" s="104">
        <f t="shared" si="0"/>
        <v>2018</v>
      </c>
      <c r="C45" s="104" t="str">
        <f t="shared" si="1"/>
        <v>February</v>
      </c>
      <c r="D45" s="66"/>
      <c r="E45" s="66"/>
      <c r="F45" s="67"/>
      <c r="G45" s="68"/>
      <c r="H45" s="82"/>
      <c r="I45" s="82"/>
      <c r="J45" s="65"/>
      <c r="K45" s="84"/>
      <c r="L45" s="57"/>
      <c r="T45" s="57"/>
    </row>
    <row r="46" spans="2:20" x14ac:dyDescent="0.2">
      <c r="B46" s="104">
        <f t="shared" si="0"/>
        <v>2018</v>
      </c>
      <c r="C46" s="104" t="str">
        <f t="shared" si="1"/>
        <v>January</v>
      </c>
      <c r="D46" s="66"/>
      <c r="E46" s="66"/>
      <c r="F46" s="67"/>
      <c r="G46" s="68"/>
      <c r="H46" s="82"/>
      <c r="I46" s="82"/>
      <c r="J46" s="65"/>
      <c r="K46" s="84"/>
      <c r="L46" s="57"/>
      <c r="T46" s="57"/>
    </row>
    <row r="47" spans="2:20" x14ac:dyDescent="0.2">
      <c r="B47" s="104">
        <f t="shared" si="0"/>
        <v>2017</v>
      </c>
      <c r="C47" s="104" t="str">
        <f t="shared" si="1"/>
        <v>December</v>
      </c>
      <c r="D47" s="66"/>
      <c r="E47" s="66"/>
      <c r="F47" s="67"/>
      <c r="G47" s="68"/>
      <c r="H47" s="82"/>
      <c r="I47" s="82"/>
      <c r="J47" s="65"/>
      <c r="K47" s="84"/>
      <c r="L47" s="57"/>
      <c r="T47" s="57"/>
    </row>
    <row r="48" spans="2:20" x14ac:dyDescent="0.2">
      <c r="B48" s="104">
        <f t="shared" si="0"/>
        <v>2017</v>
      </c>
      <c r="C48" s="104" t="str">
        <f t="shared" si="1"/>
        <v>November</v>
      </c>
      <c r="D48" s="66"/>
      <c r="E48" s="66"/>
      <c r="F48" s="67"/>
      <c r="G48" s="68"/>
      <c r="H48" s="82"/>
      <c r="I48" s="82"/>
      <c r="J48" s="65"/>
      <c r="K48" s="84"/>
      <c r="L48" s="57"/>
      <c r="T48" s="57"/>
    </row>
    <row r="49" spans="2:20" x14ac:dyDescent="0.2">
      <c r="B49" s="104">
        <f t="shared" si="0"/>
        <v>2017</v>
      </c>
      <c r="C49" s="104" t="str">
        <f t="shared" si="1"/>
        <v>October</v>
      </c>
      <c r="D49" s="66"/>
      <c r="E49" s="66"/>
      <c r="F49" s="67"/>
      <c r="G49" s="68"/>
      <c r="H49" s="82"/>
      <c r="I49" s="82"/>
      <c r="J49" s="65"/>
      <c r="K49" s="84"/>
      <c r="L49" s="57"/>
      <c r="T49" s="57"/>
    </row>
    <row r="50" spans="2:20" x14ac:dyDescent="0.2">
      <c r="B50" s="104">
        <f t="shared" si="0"/>
        <v>2017</v>
      </c>
      <c r="C50" s="104" t="str">
        <f t="shared" si="1"/>
        <v>September</v>
      </c>
      <c r="D50" s="66"/>
      <c r="E50" s="66"/>
      <c r="F50" s="67"/>
      <c r="G50" s="68"/>
      <c r="H50" s="82"/>
      <c r="I50" s="82"/>
      <c r="J50" s="65"/>
      <c r="K50" s="84"/>
      <c r="L50" s="57"/>
      <c r="T50" s="57"/>
    </row>
    <row r="51" spans="2:20" x14ac:dyDescent="0.2">
      <c r="B51" s="104">
        <f t="shared" si="0"/>
        <v>2017</v>
      </c>
      <c r="C51" s="104" t="str">
        <f t="shared" si="1"/>
        <v>August</v>
      </c>
      <c r="D51" s="66"/>
      <c r="E51" s="66"/>
      <c r="F51" s="67"/>
      <c r="G51" s="68"/>
      <c r="H51" s="82"/>
      <c r="I51" s="82"/>
      <c r="J51" s="65"/>
      <c r="K51" s="84"/>
      <c r="L51" s="57"/>
      <c r="T51" s="57"/>
    </row>
    <row r="52" spans="2:20" x14ac:dyDescent="0.2">
      <c r="B52" s="104">
        <f t="shared" si="0"/>
        <v>2017</v>
      </c>
      <c r="C52" s="104" t="str">
        <f t="shared" si="1"/>
        <v>July</v>
      </c>
      <c r="D52" s="66"/>
      <c r="E52" s="66"/>
      <c r="F52" s="67"/>
      <c r="G52" s="68"/>
      <c r="H52" s="82"/>
      <c r="I52" s="82"/>
      <c r="J52" s="65"/>
      <c r="K52" s="84"/>
      <c r="L52" s="57"/>
      <c r="T52" s="57"/>
    </row>
    <row r="53" spans="2:20" x14ac:dyDescent="0.2">
      <c r="B53" s="104">
        <f t="shared" si="0"/>
        <v>2017</v>
      </c>
      <c r="C53" s="104" t="str">
        <f t="shared" si="1"/>
        <v>June</v>
      </c>
      <c r="D53" s="66"/>
      <c r="E53" s="66"/>
      <c r="F53" s="67"/>
      <c r="G53" s="68"/>
      <c r="H53" s="82"/>
      <c r="I53" s="82"/>
      <c r="J53" s="65"/>
      <c r="K53" s="84"/>
      <c r="L53" s="57"/>
      <c r="T53" s="57"/>
    </row>
    <row r="54" spans="2:20" x14ac:dyDescent="0.2">
      <c r="B54" s="104">
        <f t="shared" si="0"/>
        <v>2017</v>
      </c>
      <c r="C54" s="104" t="str">
        <f t="shared" si="1"/>
        <v>May</v>
      </c>
      <c r="D54" s="66"/>
      <c r="E54" s="66"/>
      <c r="F54" s="67"/>
      <c r="G54" s="68"/>
      <c r="H54" s="82"/>
      <c r="I54" s="82"/>
      <c r="J54" s="65"/>
      <c r="K54" s="84"/>
      <c r="L54" s="57"/>
      <c r="T54" s="57"/>
    </row>
    <row r="55" spans="2:20" x14ac:dyDescent="0.2">
      <c r="B55" s="104">
        <f t="shared" si="0"/>
        <v>2017</v>
      </c>
      <c r="C55" s="104" t="str">
        <f t="shared" si="1"/>
        <v>April</v>
      </c>
      <c r="D55" s="66"/>
      <c r="E55" s="66"/>
      <c r="F55" s="67"/>
      <c r="G55" s="68"/>
      <c r="H55" s="82"/>
      <c r="I55" s="82"/>
      <c r="J55" s="65"/>
      <c r="K55" s="84"/>
      <c r="L55" s="57"/>
      <c r="T55" s="57"/>
    </row>
    <row r="56" spans="2:20" ht="15" customHeight="1" x14ac:dyDescent="0.2">
      <c r="B56" s="104">
        <f t="shared" si="0"/>
        <v>2017</v>
      </c>
      <c r="C56" s="104" t="str">
        <f t="shared" si="1"/>
        <v>March</v>
      </c>
      <c r="D56" s="66"/>
      <c r="E56" s="66"/>
      <c r="F56" s="67"/>
      <c r="G56" s="68"/>
      <c r="H56" s="82"/>
      <c r="I56" s="82"/>
      <c r="J56" s="65"/>
      <c r="K56" s="84"/>
      <c r="L56" s="57"/>
      <c r="T56" s="57"/>
    </row>
    <row r="57" spans="2:20" ht="15.75" customHeight="1" x14ac:dyDescent="0.2">
      <c r="B57" s="104">
        <f t="shared" si="0"/>
        <v>2017</v>
      </c>
      <c r="C57" s="104" t="str">
        <f t="shared" si="1"/>
        <v>February</v>
      </c>
      <c r="D57" s="66"/>
      <c r="E57" s="66"/>
      <c r="F57" s="67"/>
      <c r="G57" s="68"/>
      <c r="H57" s="82"/>
      <c r="I57" s="82"/>
      <c r="J57" s="65"/>
      <c r="K57" s="84"/>
      <c r="L57" s="57"/>
      <c r="T57" s="57"/>
    </row>
    <row r="58" spans="2:20" ht="15.75" customHeight="1" x14ac:dyDescent="0.2">
      <c r="B58" s="104">
        <f t="shared" si="0"/>
        <v>2017</v>
      </c>
      <c r="C58" s="104" t="str">
        <f t="shared" si="1"/>
        <v>January</v>
      </c>
      <c r="D58" s="66"/>
      <c r="E58" s="66"/>
      <c r="F58" s="67"/>
      <c r="G58" s="68"/>
      <c r="H58" s="82"/>
      <c r="I58" s="82"/>
      <c r="J58" s="65"/>
      <c r="K58" s="84"/>
      <c r="L58" s="71"/>
      <c r="M58" s="71"/>
      <c r="N58" s="71"/>
      <c r="O58" s="71"/>
      <c r="P58" s="71"/>
      <c r="Q58" s="71"/>
      <c r="R58" s="65"/>
      <c r="S58" s="72"/>
      <c r="T58" s="57"/>
    </row>
    <row r="59" spans="2:20" ht="14.25" customHeight="1" x14ac:dyDescent="0.2">
      <c r="B59" s="69"/>
      <c r="C59" s="32"/>
      <c r="D59" s="69"/>
      <c r="E59" s="69"/>
      <c r="F59" s="69"/>
      <c r="G59" s="70"/>
      <c r="H59" s="71"/>
      <c r="I59" s="71"/>
      <c r="J59" s="71"/>
      <c r="K59" s="71"/>
      <c r="L59" s="148"/>
      <c r="R59" s="61"/>
      <c r="T59" s="57"/>
    </row>
    <row r="60" spans="2:20" ht="14.25" customHeight="1" x14ac:dyDescent="0.2">
      <c r="B60" s="200" t="s">
        <v>30</v>
      </c>
      <c r="C60" s="201"/>
      <c r="D60" s="201"/>
      <c r="E60" s="201"/>
      <c r="F60" s="202"/>
      <c r="G60" s="43"/>
      <c r="M60" s="61"/>
      <c r="R60" s="61"/>
      <c r="T60" s="57"/>
    </row>
    <row r="61" spans="2:20" x14ac:dyDescent="0.2">
      <c r="B61" s="241" t="s">
        <v>15</v>
      </c>
      <c r="C61" s="241"/>
      <c r="D61" s="241"/>
      <c r="E61" s="242"/>
      <c r="F61" s="243"/>
      <c r="G61" s="57"/>
      <c r="R61" s="61"/>
      <c r="T61" s="57"/>
    </row>
    <row r="62" spans="2:20" x14ac:dyDescent="0.2">
      <c r="B62" s="241" t="s">
        <v>20</v>
      </c>
      <c r="C62" s="241"/>
      <c r="D62" s="241"/>
      <c r="E62" s="242"/>
      <c r="F62" s="243"/>
      <c r="G62" s="57"/>
      <c r="R62" s="61"/>
      <c r="T62" s="57"/>
    </row>
    <row r="63" spans="2:20" ht="15" customHeight="1" x14ac:dyDescent="0.2">
      <c r="B63" s="241" t="s">
        <v>21</v>
      </c>
      <c r="C63" s="241"/>
      <c r="D63" s="241"/>
      <c r="E63" s="242"/>
      <c r="F63" s="243"/>
      <c r="G63" s="57"/>
      <c r="R63" s="61"/>
      <c r="T63" s="57"/>
    </row>
    <row r="64" spans="2:20" ht="14.25" customHeight="1" x14ac:dyDescent="0.2">
      <c r="B64" s="241" t="s">
        <v>16</v>
      </c>
      <c r="C64" s="241"/>
      <c r="D64" s="241"/>
      <c r="E64" s="242"/>
      <c r="F64" s="243"/>
      <c r="G64" s="57"/>
      <c r="M64" s="74"/>
      <c r="R64" s="61"/>
      <c r="T64" s="57"/>
    </row>
    <row r="65" spans="2:20" ht="15.75" customHeight="1" x14ac:dyDescent="0.2">
      <c r="B65" s="241" t="s">
        <v>17</v>
      </c>
      <c r="C65" s="241"/>
      <c r="D65" s="241"/>
      <c r="E65" s="242"/>
      <c r="F65" s="243"/>
      <c r="G65" s="57"/>
      <c r="M65" s="75"/>
      <c r="T65" s="57"/>
    </row>
    <row r="66" spans="2:20" x14ac:dyDescent="0.2">
      <c r="B66" s="241" t="s">
        <v>22</v>
      </c>
      <c r="C66" s="241"/>
      <c r="D66" s="241"/>
      <c r="E66" s="242"/>
      <c r="F66" s="243"/>
      <c r="G66" s="57"/>
      <c r="T66" s="57"/>
    </row>
    <row r="67" spans="2:20" ht="15" customHeight="1" x14ac:dyDescent="0.2">
      <c r="C67" s="65"/>
      <c r="D67" s="61"/>
      <c r="E67" s="61"/>
      <c r="F67" s="57"/>
      <c r="G67" s="57"/>
      <c r="T67" s="57"/>
    </row>
    <row r="68" spans="2:20" ht="15" customHeight="1" x14ac:dyDescent="0.2">
      <c r="B68" s="253" t="s">
        <v>29</v>
      </c>
      <c r="C68" s="254"/>
      <c r="D68" s="254"/>
      <c r="E68" s="254"/>
      <c r="F68" s="255"/>
      <c r="G68" s="57"/>
      <c r="T68" s="57"/>
    </row>
    <row r="69" spans="2:20" ht="15" customHeight="1" x14ac:dyDescent="0.2">
      <c r="B69" s="248" t="s">
        <v>95</v>
      </c>
      <c r="C69" s="249"/>
      <c r="D69" s="249"/>
      <c r="E69" s="249"/>
      <c r="F69" s="250"/>
      <c r="G69" s="57"/>
      <c r="T69" s="57"/>
    </row>
    <row r="70" spans="2:20" ht="15" customHeight="1" x14ac:dyDescent="0.2">
      <c r="B70" s="248" t="s">
        <v>119</v>
      </c>
      <c r="C70" s="249"/>
      <c r="D70" s="249"/>
      <c r="E70" s="249"/>
      <c r="F70" s="250"/>
      <c r="G70" s="57"/>
      <c r="T70" s="57"/>
    </row>
    <row r="71" spans="2:20" ht="14.25" customHeight="1" x14ac:dyDescent="0.2">
      <c r="B71" s="76"/>
      <c r="C71" s="76"/>
      <c r="D71" s="76"/>
      <c r="E71" s="76"/>
      <c r="G71" s="57"/>
      <c r="S71" s="61"/>
      <c r="T71" s="57"/>
    </row>
    <row r="72" spans="2:20" ht="15.75" customHeight="1" x14ac:dyDescent="0.2">
      <c r="B72" s="102" t="s">
        <v>34</v>
      </c>
      <c r="C72" s="135"/>
      <c r="D72" s="56"/>
      <c r="E72" s="56"/>
      <c r="G72" s="57"/>
      <c r="T72" s="57"/>
    </row>
    <row r="73" spans="2:20" x14ac:dyDescent="0.2">
      <c r="B73" s="102" t="s">
        <v>64</v>
      </c>
      <c r="C73" s="135"/>
      <c r="D73" s="56"/>
      <c r="E73" s="56"/>
      <c r="G73" s="57"/>
      <c r="S73" s="61"/>
      <c r="T73" s="57"/>
    </row>
    <row r="74" spans="2:20" x14ac:dyDescent="0.2">
      <c r="B74" s="57"/>
      <c r="G74" s="57"/>
    </row>
    <row r="75" spans="2:20" x14ac:dyDescent="0.2">
      <c r="B75" s="57"/>
    </row>
    <row r="76" spans="2:20" x14ac:dyDescent="0.2">
      <c r="B76" s="57" t="s">
        <v>120</v>
      </c>
      <c r="H76" s="77"/>
      <c r="M76" s="78"/>
      <c r="N76" s="78"/>
      <c r="O76" s="78"/>
      <c r="P76" s="78"/>
      <c r="Q76" s="78"/>
      <c r="R76" s="78"/>
      <c r="S76" s="78"/>
      <c r="T76" s="78"/>
    </row>
    <row r="77" spans="2:20" x14ac:dyDescent="0.2">
      <c r="I77" s="78"/>
      <c r="J77" s="78"/>
      <c r="K77" s="78"/>
      <c r="L77" s="154"/>
    </row>
    <row r="86" spans="10:15" x14ac:dyDescent="0.2">
      <c r="M86" s="79"/>
      <c r="N86" s="79"/>
    </row>
    <row r="87" spans="10:15" x14ac:dyDescent="0.2">
      <c r="J87" s="79"/>
      <c r="K87" s="79"/>
      <c r="L87" s="155"/>
    </row>
    <row r="90" spans="10:15" x14ac:dyDescent="0.2">
      <c r="M90" s="80"/>
      <c r="N90" s="80"/>
      <c r="O90" s="80"/>
    </row>
    <row r="91" spans="10:15" x14ac:dyDescent="0.2">
      <c r="J91" s="80"/>
      <c r="K91" s="80"/>
      <c r="L91" s="156"/>
    </row>
    <row r="93" spans="10:15" x14ac:dyDescent="0.2">
      <c r="M93" s="78"/>
      <c r="N93" s="78"/>
      <c r="O93" s="78"/>
    </row>
    <row r="94" spans="10:15" x14ac:dyDescent="0.2">
      <c r="J94" s="78"/>
      <c r="K94" s="78"/>
      <c r="L94" s="154"/>
      <c r="M94" s="78"/>
      <c r="N94" s="78"/>
      <c r="O94" s="78"/>
    </row>
    <row r="95" spans="10:15" x14ac:dyDescent="0.2">
      <c r="J95" s="78"/>
      <c r="K95" s="78"/>
      <c r="L95" s="154"/>
      <c r="M95" s="78"/>
      <c r="N95" s="78"/>
      <c r="O95" s="78"/>
    </row>
    <row r="96" spans="10:15" x14ac:dyDescent="0.2">
      <c r="J96" s="78"/>
      <c r="K96" s="78"/>
      <c r="L96" s="154"/>
    </row>
    <row r="97" spans="10:14" x14ac:dyDescent="0.2">
      <c r="J97" s="78"/>
    </row>
    <row r="98" spans="10:14" x14ac:dyDescent="0.2">
      <c r="N98" s="61"/>
    </row>
    <row r="100" spans="10:14" x14ac:dyDescent="0.2">
      <c r="M100" s="78"/>
      <c r="N100" s="61"/>
    </row>
    <row r="101" spans="10:14" x14ac:dyDescent="0.2">
      <c r="K101" s="78"/>
      <c r="L101" s="154"/>
      <c r="M101" s="78"/>
      <c r="N101" s="61"/>
    </row>
    <row r="102" spans="10:14" x14ac:dyDescent="0.2">
      <c r="K102" s="78"/>
      <c r="L102" s="154"/>
    </row>
  </sheetData>
  <sheetProtection selectLockedCells="1"/>
  <mergeCells count="36">
    <mergeCell ref="B70:F70"/>
    <mergeCell ref="B65:D65"/>
    <mergeCell ref="E65:F65"/>
    <mergeCell ref="B66:D66"/>
    <mergeCell ref="E66:F66"/>
    <mergeCell ref="B68:F68"/>
    <mergeCell ref="B69:F69"/>
    <mergeCell ref="B62:D62"/>
    <mergeCell ref="E62:F62"/>
    <mergeCell ref="B63:D63"/>
    <mergeCell ref="E63:F63"/>
    <mergeCell ref="B64:D64"/>
    <mergeCell ref="E64:F64"/>
    <mergeCell ref="B25:F25"/>
    <mergeCell ref="I26:J26"/>
    <mergeCell ref="H29:H30"/>
    <mergeCell ref="I29:J30"/>
    <mergeCell ref="B60:F60"/>
    <mergeCell ref="B61:D61"/>
    <mergeCell ref="E61:F61"/>
    <mergeCell ref="B19:D19"/>
    <mergeCell ref="H19:H20"/>
    <mergeCell ref="I19:J20"/>
    <mergeCell ref="B20:D20"/>
    <mergeCell ref="B22:D22"/>
    <mergeCell ref="E22:F22"/>
    <mergeCell ref="H22:H23"/>
    <mergeCell ref="I22:J23"/>
    <mergeCell ref="B23:D23"/>
    <mergeCell ref="E23:F23"/>
    <mergeCell ref="B3:G3"/>
    <mergeCell ref="C4:F4"/>
    <mergeCell ref="B7:D7"/>
    <mergeCell ref="B8:D8"/>
    <mergeCell ref="B17:D17"/>
    <mergeCell ref="B18:D18"/>
  </mergeCells>
  <conditionalFormatting sqref="E23">
    <cfRule type="cellIs" dxfId="13" priority="12" operator="lessThan">
      <formula>-0.25</formula>
    </cfRule>
    <cfRule type="cellIs" dxfId="12" priority="13" operator="lessThan">
      <formula>-0.2499</formula>
    </cfRule>
  </conditionalFormatting>
  <conditionalFormatting sqref="E22">
    <cfRule type="cellIs" dxfId="11" priority="11" operator="equal">
      <formula>"Loan Ineligible due to declining income"</formula>
    </cfRule>
  </conditionalFormatting>
  <conditionalFormatting sqref="D55:D56">
    <cfRule type="expression" dxfId="10" priority="14">
      <formula>D55&lt;&gt;E57</formula>
    </cfRule>
  </conditionalFormatting>
  <conditionalFormatting sqref="B11:B13">
    <cfRule type="expression" dxfId="9" priority="7">
      <formula>$B11&lt;&gt;""</formula>
    </cfRule>
  </conditionalFormatting>
  <conditionalFormatting sqref="C11:C13">
    <cfRule type="expression" dxfId="8" priority="8">
      <formula>$B11&lt;&gt;""</formula>
    </cfRule>
  </conditionalFormatting>
  <conditionalFormatting sqref="D11:D13">
    <cfRule type="expression" dxfId="7" priority="9">
      <formula>$B11&lt;&gt;""</formula>
    </cfRule>
  </conditionalFormatting>
  <conditionalFormatting sqref="C12">
    <cfRule type="expression" dxfId="6" priority="10">
      <formula>$G$8=2</formula>
    </cfRule>
  </conditionalFormatting>
  <conditionalFormatting sqref="B11:D13">
    <cfRule type="expression" dxfId="5" priority="6" stopIfTrue="1">
      <formula>$G$8 = 3</formula>
    </cfRule>
  </conditionalFormatting>
  <conditionalFormatting sqref="B11:D11">
    <cfRule type="expression" dxfId="4" priority="5" stopIfTrue="1">
      <formula>$G$8 = 2</formula>
    </cfRule>
  </conditionalFormatting>
  <conditionalFormatting sqref="L7:N17">
    <cfRule type="expression" dxfId="3" priority="4">
      <formula>$E$8&lt;&gt;"24 Months"</formula>
    </cfRule>
  </conditionalFormatting>
  <conditionalFormatting sqref="L5">
    <cfRule type="expression" dxfId="2" priority="3">
      <formula>$E$8&lt;&gt;"24 Months"</formula>
    </cfRule>
  </conditionalFormatting>
  <conditionalFormatting sqref="H5">
    <cfRule type="expression" dxfId="1" priority="2">
      <formula>$E$8&lt;&gt;"24 Months"</formula>
    </cfRule>
  </conditionalFormatting>
  <conditionalFormatting sqref="I19:J20">
    <cfRule type="expression" dxfId="0" priority="1">
      <formula>ISNUMBER(SEARCH("OK",$I$19,1))=FALSE</formula>
    </cfRule>
  </conditionalFormatting>
  <dataValidations count="1">
    <dataValidation type="decimal" allowBlank="1" showInputMessage="1" showErrorMessage="1" sqref="I26" xr:uid="{D1E16436-A684-40E6-A6A9-8D2532E1F525}">
      <formula1>0</formula1>
      <formula2>1</formula2>
    </dataValidation>
  </dataValidations>
  <printOptions horizontalCentered="1" verticalCentered="1"/>
  <pageMargins left="0.25" right="0.25" top="0.75" bottom="0.7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F496BDD-57A6-46AD-B04C-5DF06A03EE9E}">
          <x14:formula1>
            <xm:f>Lookup!$E$3:$E$6</xm:f>
          </x14:formula1>
          <xm:sqref>B8:D8</xm:sqref>
        </x14:dataValidation>
        <x14:dataValidation type="list" allowBlank="1" showInputMessage="1" showErrorMessage="1" xr:uid="{1ABE9A30-DACF-459A-A033-F3A7A421CD4F}">
          <x14:formula1>
            <xm:f>Lookup!$B$19:$B$20</xm:f>
          </x14:formula1>
          <xm:sqref>E8</xm:sqref>
        </x14:dataValidation>
        <x14:dataValidation type="list" allowBlank="1" showInputMessage="1" showErrorMessage="1" xr:uid="{5666430D-7813-41BE-8A18-0196BD63869B}">
          <x14:formula1>
            <xm:f>Lookup!$C$3:$C$7</xm:f>
          </x14:formula1>
          <xm:sqref>B34</xm:sqref>
        </x14:dataValidation>
        <x14:dataValidation type="list" allowBlank="1" showInputMessage="1" showErrorMessage="1" xr:uid="{51DB6342-2226-4758-9B43-336D68573B27}">
          <x14:formula1>
            <xm:f>Lookup!$B$3:$B$14</xm:f>
          </x14:formula1>
          <xm:sqref>C34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3:L20"/>
  <sheetViews>
    <sheetView workbookViewId="0">
      <selection activeCell="E8" sqref="E8:L8"/>
    </sheetView>
  </sheetViews>
  <sheetFormatPr defaultColWidth="8.7109375" defaultRowHeight="15" x14ac:dyDescent="0.25"/>
  <cols>
    <col min="2" max="2" width="10.7109375" bestFit="1" customWidth="1"/>
    <col min="5" max="5" width="39.7109375" bestFit="1" customWidth="1"/>
    <col min="7" max="7" width="14.28515625" customWidth="1"/>
  </cols>
  <sheetData>
    <row r="3" spans="2:12" x14ac:dyDescent="0.25">
      <c r="B3" t="s">
        <v>0</v>
      </c>
      <c r="C3">
        <v>2017</v>
      </c>
      <c r="E3" t="s">
        <v>97</v>
      </c>
      <c r="F3">
        <v>1</v>
      </c>
      <c r="G3" t="s">
        <v>122</v>
      </c>
      <c r="I3" s="93">
        <v>0.5</v>
      </c>
      <c r="J3" s="93"/>
      <c r="K3" s="93"/>
      <c r="L3" s="93"/>
    </row>
    <row r="4" spans="2:12" x14ac:dyDescent="0.25">
      <c r="B4" t="s">
        <v>1</v>
      </c>
      <c r="C4">
        <f>C3+1</f>
        <v>2018</v>
      </c>
      <c r="E4" t="s">
        <v>96</v>
      </c>
      <c r="F4">
        <v>2</v>
      </c>
      <c r="G4" t="s">
        <v>123</v>
      </c>
      <c r="I4" s="93">
        <v>0.5</v>
      </c>
      <c r="J4" s="93"/>
      <c r="K4" s="93"/>
      <c r="L4" s="93"/>
    </row>
    <row r="5" spans="2:12" x14ac:dyDescent="0.25">
      <c r="B5" t="s">
        <v>2</v>
      </c>
      <c r="C5">
        <f>C4+1</f>
        <v>2019</v>
      </c>
      <c r="E5" t="s">
        <v>112</v>
      </c>
      <c r="F5">
        <v>3</v>
      </c>
      <c r="G5" t="s">
        <v>124</v>
      </c>
      <c r="I5" s="93">
        <v>0.5</v>
      </c>
    </row>
    <row r="6" spans="2:12" x14ac:dyDescent="0.25">
      <c r="B6" t="s">
        <v>3</v>
      </c>
      <c r="C6">
        <f>C5+1</f>
        <v>2020</v>
      </c>
      <c r="E6" t="s">
        <v>126</v>
      </c>
      <c r="F6">
        <v>5</v>
      </c>
      <c r="G6" t="s">
        <v>127</v>
      </c>
      <c r="I6" s="93">
        <v>0</v>
      </c>
    </row>
    <row r="7" spans="2:12" x14ac:dyDescent="0.25">
      <c r="B7" t="s">
        <v>4</v>
      </c>
      <c r="C7">
        <f>C6+1</f>
        <v>2021</v>
      </c>
      <c r="E7" t="s">
        <v>84</v>
      </c>
      <c r="F7">
        <v>4</v>
      </c>
      <c r="G7" t="s">
        <v>125</v>
      </c>
      <c r="I7" s="93">
        <v>0.9</v>
      </c>
      <c r="J7" s="93">
        <v>0.7</v>
      </c>
      <c r="K7" s="93">
        <v>0.5</v>
      </c>
      <c r="L7" s="93">
        <v>0.3</v>
      </c>
    </row>
    <row r="8" spans="2:12" x14ac:dyDescent="0.25">
      <c r="B8" t="s">
        <v>5</v>
      </c>
      <c r="I8" s="93"/>
      <c r="J8" s="93"/>
      <c r="K8" s="93"/>
      <c r="L8" s="93"/>
    </row>
    <row r="9" spans="2:12" x14ac:dyDescent="0.25">
      <c r="B9" t="s">
        <v>6</v>
      </c>
    </row>
    <row r="10" spans="2:12" x14ac:dyDescent="0.25">
      <c r="B10" t="s">
        <v>7</v>
      </c>
    </row>
    <row r="11" spans="2:12" x14ac:dyDescent="0.25">
      <c r="B11" t="s">
        <v>8</v>
      </c>
    </row>
    <row r="12" spans="2:12" x14ac:dyDescent="0.25">
      <c r="B12" t="s">
        <v>9</v>
      </c>
    </row>
    <row r="13" spans="2:12" x14ac:dyDescent="0.25">
      <c r="B13" t="s">
        <v>10</v>
      </c>
    </row>
    <row r="14" spans="2:12" x14ac:dyDescent="0.25">
      <c r="B14" t="s">
        <v>11</v>
      </c>
    </row>
    <row r="16" spans="2:12" x14ac:dyDescent="0.25">
      <c r="B16" t="s">
        <v>74</v>
      </c>
    </row>
    <row r="17" spans="2:2" x14ac:dyDescent="0.25">
      <c r="B17" t="s">
        <v>75</v>
      </c>
    </row>
    <row r="19" spans="2:2" x14ac:dyDescent="0.25">
      <c r="B19" t="s">
        <v>82</v>
      </c>
    </row>
    <row r="20" spans="2:2" x14ac:dyDescent="0.25">
      <c r="B20" t="s">
        <v>83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User Guide</vt:lpstr>
      <vt:lpstr>Business Bank Stmt Analysis</vt:lpstr>
      <vt:lpstr>Per-Comingle Bank Stmt Analysis</vt:lpstr>
      <vt:lpstr>ExpenseRatio1</vt:lpstr>
      <vt:lpstr>ExpenseRatio2</vt:lpstr>
      <vt:lpstr>ExpenseRatio3</vt:lpstr>
      <vt:lpstr>ExpenseRatio4</vt:lpstr>
      <vt:lpstr>'Bus - TEMPLATE'!Print_Area</vt:lpstr>
      <vt:lpstr>'Business Bank Stmt Analysis'!Print_Area</vt:lpstr>
      <vt:lpstr>'Per-Comingle Bank Stmt Analysis'!Print_Area</vt:lpstr>
      <vt:lpstr>'Personal -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amit@newfi.com</dc:creator>
  <cp:lastModifiedBy>Kevin McCarthy</cp:lastModifiedBy>
  <cp:lastPrinted>2019-07-22T18:01:02Z</cp:lastPrinted>
  <dcterms:created xsi:type="dcterms:W3CDTF">2016-06-22T14:44:14Z</dcterms:created>
  <dcterms:modified xsi:type="dcterms:W3CDTF">2022-02-04T22:57:21Z</dcterms:modified>
</cp:coreProperties>
</file>